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600" windowHeight="11760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BASIS_4" localSheetId="1" hidden="1">Sheet1!#REF!</definedName>
    <definedName name="QB_COLUMN_59200" localSheetId="1" hidden="1">Sheet1!$G$1</definedName>
    <definedName name="QB_COLUMN_60210" localSheetId="1" hidden="1">Sheet1!$F$1</definedName>
    <definedName name="QB_COLUMN_63620" localSheetId="1" hidden="1">Sheet1!$H$1</definedName>
    <definedName name="QB_COMPANY_0" localSheetId="1" hidden="1">Sheet1!#REF!</definedName>
    <definedName name="QB_DATA_0" localSheetId="1" hidden="1">Sheet1!$4:$4,Sheet1!$5:$5,Sheet1!$6:$6,Sheet1!#REF!,Sheet1!$7:$7,Sheet1!$8:$8,Sheet1!$13:$13,Sheet1!$14:$14,Sheet1!$15:$15,Sheet1!$16:$16,Sheet1!$17:$17,Sheet1!$19:$19,Sheet1!$20:$20,Sheet1!$21:$21,Sheet1!$22:$22,Sheet1!$23:$23</definedName>
    <definedName name="QB_DATA_1" localSheetId="1" hidden="1">Sheet1!$24:$24,Sheet1!$25:$25,Sheet1!$26:$26,Sheet1!$27:$27,Sheet1!$28:$28,Sheet1!$29:$29,Sheet1!$30:$30,Sheet1!$31:$31,Sheet1!$34:$34,Sheet1!$35:$35,Sheet1!$36:$36,Sheet1!$37:$37,Sheet1!$38:$38,Sheet1!$39:$39,Sheet1!$40:$40,Sheet1!$41:$41</definedName>
    <definedName name="QB_DATA_2" localSheetId="1" hidden="1">Sheet1!$42:$42,Sheet1!$43:$43,Sheet1!$44:$44,Sheet1!$45:$45,Sheet1!$46:$46,Sheet1!$47:$47,Sheet1!$48:$48,Sheet1!$55:$55,Sheet1!$57:$57,Sheet1!$60:$60,Sheet1!$62:$62</definedName>
    <definedName name="QB_DATE_1" localSheetId="1" hidden="1">Sheet1!#REF!</definedName>
    <definedName name="QB_FORMULA_0" localSheetId="1" hidden="1">Sheet1!$H$4,Sheet1!$H$5,Sheet1!$H$6,Sheet1!#REF!,Sheet1!$H$7,Sheet1!$H$8,Sheet1!$G$9,Sheet1!$F$9,Sheet1!$H$9,Sheet1!$G$10,Sheet1!$F$10,Sheet1!$H$10,Sheet1!$H$13,Sheet1!$H$14,Sheet1!$H$15,Sheet1!$H$16</definedName>
    <definedName name="QB_FORMULA_1" localSheetId="1" hidden="1">Sheet1!$H$17,Sheet1!$H$19,Sheet1!$H$20,Sheet1!$H$21,Sheet1!$H$22,Sheet1!$H$23,Sheet1!$H$24,Sheet1!$H$25,Sheet1!$H$26,Sheet1!$H$27,Sheet1!$H$28,Sheet1!$H$29,Sheet1!$H$30,Sheet1!$H$31,Sheet1!$G$32,Sheet1!$F$32</definedName>
    <definedName name="QB_FORMULA_2" localSheetId="1" hidden="1">Sheet1!$H$32,Sheet1!$H$34,Sheet1!$H$35,Sheet1!$H$36,Sheet1!$H$37,Sheet1!$H$38,Sheet1!$H$39,Sheet1!$H$40,Sheet1!$H$41,Sheet1!$H$42,Sheet1!$H$43,Sheet1!$H$44,Sheet1!$H$45,Sheet1!$H$46,Sheet1!$H$47,Sheet1!$H$48</definedName>
    <definedName name="QB_FORMULA_3" localSheetId="1" hidden="1">Sheet1!$G$49,Sheet1!$F$49,Sheet1!$H$49,Sheet1!$G$50,Sheet1!$F$50,Sheet1!$H$50,Sheet1!$G$51,Sheet1!$F$51,Sheet1!$H$51,Sheet1!$H$55,Sheet1!$H$57,Sheet1!$G$58,Sheet1!$F$58,Sheet1!$H$58,Sheet1!$H$60,Sheet1!$H$62</definedName>
    <definedName name="QB_FORMULA_4" localSheetId="1" hidden="1">Sheet1!$G$63,Sheet1!$F$63,Sheet1!$H$63,Sheet1!$G$64,Sheet1!$F$64,Sheet1!$H$64,Sheet1!$G$65,Sheet1!$F$65,Sheet1!$H$65</definedName>
    <definedName name="QB_ROW_10240" localSheetId="1" hidden="1">Sheet1!$D$8</definedName>
    <definedName name="QB_ROW_110240" localSheetId="1" hidden="1">Sheet1!$D$5</definedName>
    <definedName name="QB_ROW_11240" localSheetId="1" hidden="1">Sheet1!$D$4</definedName>
    <definedName name="QB_ROW_117240" localSheetId="1" hidden="1">Sheet1!$D$7</definedName>
    <definedName name="QB_ROW_118240" localSheetId="1" hidden="1">Sheet1!$D$6</definedName>
    <definedName name="QB_ROW_119250" localSheetId="1" hidden="1">Sheet1!$E$34</definedName>
    <definedName name="QB_ROW_12240" localSheetId="1" hidden="1">Sheet1!#REF!</definedName>
    <definedName name="QB_ROW_133250" localSheetId="1" hidden="1">Sheet1!$E$23</definedName>
    <definedName name="QB_ROW_135250" localSheetId="1" hidden="1">Sheet1!$E$29</definedName>
    <definedName name="QB_ROW_139250" localSheetId="1" hidden="1">Sheet1!$E$26</definedName>
    <definedName name="QB_ROW_140250" localSheetId="1" hidden="1">Sheet1!$E$21</definedName>
    <definedName name="QB_ROW_142250" localSheetId="1" hidden="1">Sheet1!$E$22</definedName>
    <definedName name="QB_ROW_14230" localSheetId="1" hidden="1">Sheet1!$C$57</definedName>
    <definedName name="QB_ROW_149250" localSheetId="1" hidden="1">Sheet1!$E$44</definedName>
    <definedName name="QB_ROW_17040" localSheetId="1" hidden="1">Sheet1!$D$33</definedName>
    <definedName name="QB_ROW_17340" localSheetId="1" hidden="1">Sheet1!$D$49</definedName>
    <definedName name="QB_ROW_18301" localSheetId="1" hidden="1">Sheet1!$B$65</definedName>
    <definedName name="QB_ROW_19011" localSheetId="1" hidden="1">Sheet1!$B$2</definedName>
    <definedName name="QB_ROW_19250" localSheetId="1" hidden="1">Sheet1!$E$35</definedName>
    <definedName name="QB_ROW_19311" localSheetId="1" hidden="1">Sheet1!$B$51</definedName>
    <definedName name="QB_ROW_20031" localSheetId="1" hidden="1">Sheet1!$C$3</definedName>
    <definedName name="QB_ROW_20250" localSheetId="1" hidden="1">Sheet1!$E$36</definedName>
    <definedName name="QB_ROW_20331" localSheetId="1" hidden="1">Sheet1!$C$9</definedName>
    <definedName name="QB_ROW_21031" localSheetId="1" hidden="1">Sheet1!$C$11</definedName>
    <definedName name="QB_ROW_21250" localSheetId="1" hidden="1">Sheet1!$E$37</definedName>
    <definedName name="QB_ROW_21331" localSheetId="1" hidden="1">Sheet1!$C$50</definedName>
    <definedName name="QB_ROW_22011" localSheetId="1" hidden="1">Sheet1!$B$52</definedName>
    <definedName name="QB_ROW_22250" localSheetId="1" hidden="1">Sheet1!$E$39</definedName>
    <definedName name="QB_ROW_22311" localSheetId="1" hidden="1">Sheet1!$B$64</definedName>
    <definedName name="QB_ROW_23021" localSheetId="1" hidden="1">Sheet1!$B$53</definedName>
    <definedName name="QB_ROW_23250" localSheetId="1" hidden="1">Sheet1!$E$42</definedName>
    <definedName name="QB_ROW_23321" localSheetId="1" hidden="1">Sheet1!$B$58</definedName>
    <definedName name="QB_ROW_24021" localSheetId="1" hidden="1">Sheet1!$B$59</definedName>
    <definedName name="QB_ROW_24250" localSheetId="1" hidden="1">Sheet1!$E$45</definedName>
    <definedName name="QB_ROW_24321" localSheetId="1" hidden="1">Sheet1!$B$63</definedName>
    <definedName name="QB_ROW_26250" localSheetId="1" hidden="1">Sheet1!$E$43</definedName>
    <definedName name="QB_ROW_27250" localSheetId="1" hidden="1">Sheet1!$E$46</definedName>
    <definedName name="QB_ROW_28250" localSheetId="1" hidden="1">Sheet1!$E$47</definedName>
    <definedName name="QB_ROW_29250" localSheetId="1" hidden="1">Sheet1!$E$48</definedName>
    <definedName name="QB_ROW_31250" localSheetId="1" hidden="1">Sheet1!$E$40</definedName>
    <definedName name="QB_ROW_32250" localSheetId="1" hidden="1">Sheet1!$E$38</definedName>
    <definedName name="QB_ROW_33250" localSheetId="1" hidden="1">Sheet1!$E$41</definedName>
    <definedName name="QB_ROW_40040" localSheetId="1" hidden="1">Sheet1!$D$12</definedName>
    <definedName name="QB_ROW_40340" localSheetId="1" hidden="1">Sheet1!$D$32</definedName>
    <definedName name="QB_ROW_41250" localSheetId="1" hidden="1">Sheet1!$E$17</definedName>
    <definedName name="QB_ROW_42250" localSheetId="1" hidden="1">Sheet1!$E$13</definedName>
    <definedName name="QB_ROW_43250" localSheetId="1" hidden="1">Sheet1!$E$15</definedName>
    <definedName name="QB_ROW_45250" localSheetId="1" hidden="1">Sheet1!$E$16</definedName>
    <definedName name="QB_ROW_48250" localSheetId="1" hidden="1">Sheet1!$E$19</definedName>
    <definedName name="QB_ROW_49250" localSheetId="1" hidden="1">Sheet1!$E$27</definedName>
    <definedName name="QB_ROW_50250" localSheetId="1" hidden="1">Sheet1!$E$20</definedName>
    <definedName name="QB_ROW_52250" localSheetId="1" hidden="1">Sheet1!$E$25</definedName>
    <definedName name="QB_ROW_53250" localSheetId="1" hidden="1">Sheet1!$E$28</definedName>
    <definedName name="QB_ROW_54250" localSheetId="1" hidden="1">Sheet1!$E$24</definedName>
    <definedName name="QB_ROW_55250" localSheetId="1" hidden="1">Sheet1!$E$30</definedName>
    <definedName name="QB_ROW_56250" localSheetId="1" hidden="1">Sheet1!$E$31</definedName>
    <definedName name="QB_ROW_59250" localSheetId="1" hidden="1">Sheet1!$E$14</definedName>
    <definedName name="QB_ROW_61230" localSheetId="1" hidden="1">Sheet1!$C$55</definedName>
    <definedName name="QB_ROW_64230" localSheetId="1" hidden="1">Sheet1!$C$60</definedName>
    <definedName name="QB_ROW_65230" localSheetId="1" hidden="1">Sheet1!$C$62</definedName>
    <definedName name="QB_ROW_86321" localSheetId="1" hidden="1">Sheet1!$B$10</definedName>
    <definedName name="QB_SUBTITLE_3" localSheetId="1" hidden="1">Sheet1!#REF!</definedName>
    <definedName name="QB_TIME_5" localSheetId="1" hidden="1">Sheet1!#REF!</definedName>
    <definedName name="QB_TITLE_2" localSheetId="1" hidden="1">Sheet1!#REF!</definedName>
    <definedName name="QBCANSUPPORTUPDATE" localSheetId="1">TRUE</definedName>
    <definedName name="QBCOMPANYFILENAME" localSheetId="1">"C:\Users\DalbirSidhu\RT WaterA.QBW"</definedName>
    <definedName name="QBENDDATE" localSheetId="1">20140430</definedName>
    <definedName name="QBHEADERSONSCREEN" localSheetId="1">TRUE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"1a6e5a12339e42b181e3eb7d4f906026"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TRUE</definedName>
    <definedName name="QBREPORTCOMPARECOL_PPPCT" localSheetId="1">FALSE</definedName>
    <definedName name="QBREPORTCOMPARECOL_PREVPERIOD" localSheetId="1">TRUE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0</definedName>
    <definedName name="QBROWHEADERS" localSheetId="1">6</definedName>
    <definedName name="QBSTARTDATE" localSheetId="1">20130501</definedName>
  </definedNames>
  <calcPr calcId="125725"/>
</workbook>
</file>

<file path=xl/calcChain.xml><?xml version="1.0" encoding="utf-8"?>
<calcChain xmlns="http://schemas.openxmlformats.org/spreadsheetml/2006/main">
  <c r="J78" i="1"/>
  <c r="J77"/>
  <c r="J76"/>
  <c r="J75"/>
  <c r="J74"/>
  <c r="J73"/>
  <c r="J72"/>
  <c r="J71"/>
  <c r="J70"/>
  <c r="J69"/>
  <c r="L18" l="1"/>
  <c r="G69"/>
  <c r="F69"/>
  <c r="K63"/>
  <c r="K9"/>
  <c r="K10" s="1"/>
  <c r="K32"/>
  <c r="K49"/>
  <c r="K58"/>
  <c r="J55"/>
  <c r="L55" s="1"/>
  <c r="J56"/>
  <c r="L56" s="1"/>
  <c r="J57"/>
  <c r="L57" s="1"/>
  <c r="J54"/>
  <c r="L54" s="1"/>
  <c r="J61"/>
  <c r="L61" s="1"/>
  <c r="J62"/>
  <c r="L62" s="1"/>
  <c r="J60"/>
  <c r="L60" s="1"/>
  <c r="L63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34"/>
  <c r="L34" s="1"/>
  <c r="J14"/>
  <c r="L14" s="1"/>
  <c r="J15"/>
  <c r="L15" s="1"/>
  <c r="J16"/>
  <c r="L16" s="1"/>
  <c r="J17"/>
  <c r="L17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13"/>
  <c r="L13" s="1"/>
  <c r="J5"/>
  <c r="L5" s="1"/>
  <c r="J6"/>
  <c r="L6" s="1"/>
  <c r="J7"/>
  <c r="L7" s="1"/>
  <c r="J8"/>
  <c r="L8" s="1"/>
  <c r="J4"/>
  <c r="L4" s="1"/>
  <c r="L9" s="1"/>
  <c r="L10" s="1"/>
  <c r="H61"/>
  <c r="H56"/>
  <c r="H54"/>
  <c r="G58"/>
  <c r="F58"/>
  <c r="F63"/>
  <c r="G63"/>
  <c r="H62"/>
  <c r="H60"/>
  <c r="H57"/>
  <c r="H55"/>
  <c r="F49"/>
  <c r="G49"/>
  <c r="H48"/>
  <c r="H47"/>
  <c r="H46"/>
  <c r="H45"/>
  <c r="H44"/>
  <c r="H43"/>
  <c r="H42"/>
  <c r="H41"/>
  <c r="H40"/>
  <c r="H39"/>
  <c r="H38"/>
  <c r="H37"/>
  <c r="H36"/>
  <c r="H35"/>
  <c r="H34"/>
  <c r="F32"/>
  <c r="G32"/>
  <c r="H31"/>
  <c r="H30"/>
  <c r="H29"/>
  <c r="H28"/>
  <c r="H27"/>
  <c r="H26"/>
  <c r="H25"/>
  <c r="H24"/>
  <c r="H23"/>
  <c r="H22"/>
  <c r="H21"/>
  <c r="H20"/>
  <c r="H19"/>
  <c r="H17"/>
  <c r="H16"/>
  <c r="H15"/>
  <c r="H14"/>
  <c r="H13"/>
  <c r="F9"/>
  <c r="F10" s="1"/>
  <c r="G9"/>
  <c r="G10" s="1"/>
  <c r="H8"/>
  <c r="H7"/>
  <c r="H6"/>
  <c r="H5"/>
  <c r="H4"/>
  <c r="F64"/>
  <c r="L32" l="1"/>
  <c r="L49"/>
  <c r="L58"/>
  <c r="L64" s="1"/>
  <c r="J32"/>
  <c r="H49"/>
  <c r="H9"/>
  <c r="G50"/>
  <c r="J49"/>
  <c r="G64"/>
  <c r="H64" s="1"/>
  <c r="H58"/>
  <c r="K64"/>
  <c r="H32"/>
  <c r="H63"/>
  <c r="F50"/>
  <c r="F51" s="1"/>
  <c r="F65" s="1"/>
  <c r="F68" s="1"/>
  <c r="F79" s="1"/>
  <c r="F81" s="1"/>
  <c r="J9"/>
  <c r="J10" s="1"/>
  <c r="J63"/>
  <c r="J58"/>
  <c r="K50"/>
  <c r="K51" s="1"/>
  <c r="H10"/>
  <c r="G51"/>
  <c r="G65" s="1"/>
  <c r="L50" l="1"/>
  <c r="L51" s="1"/>
  <c r="L65" s="1"/>
  <c r="J50"/>
  <c r="J51" s="1"/>
  <c r="J65" s="1"/>
  <c r="J64"/>
  <c r="K65"/>
  <c r="G79"/>
  <c r="G81" s="1"/>
  <c r="G68"/>
  <c r="H50"/>
  <c r="H51"/>
  <c r="H65"/>
  <c r="K68" l="1"/>
  <c r="J68"/>
  <c r="J79" l="1"/>
  <c r="J81" s="1"/>
  <c r="K79"/>
  <c r="K81" s="1"/>
</calcChain>
</file>

<file path=xl/sharedStrings.xml><?xml version="1.0" encoding="utf-8"?>
<sst xmlns="http://schemas.openxmlformats.org/spreadsheetml/2006/main" count="134" uniqueCount="119">
  <si>
    <t>$ Change</t>
  </si>
  <si>
    <t>Ordinary Income/Expense</t>
  </si>
  <si>
    <t>Income</t>
  </si>
  <si>
    <t>Late Charges</t>
  </si>
  <si>
    <t>Meter Installation Fee</t>
  </si>
  <si>
    <t>NSF Check Fees</t>
  </si>
  <si>
    <t>Transfer Fees for New Owner</t>
  </si>
  <si>
    <t>Water Sales - Base + Excess</t>
  </si>
  <si>
    <t>Total Income</t>
  </si>
  <si>
    <t>Gross Profit</t>
  </si>
  <si>
    <t>Expense</t>
  </si>
  <si>
    <t>Administration</t>
  </si>
  <si>
    <t>Administrative Assistant</t>
  </si>
  <si>
    <t>Advertising</t>
  </si>
  <si>
    <t>Bank Charges</t>
  </si>
  <si>
    <t>Consulting / IT / Web Site</t>
  </si>
  <si>
    <t>District Manager - Retainer</t>
  </si>
  <si>
    <t>Dues and Subscriptions</t>
  </si>
  <si>
    <t>Insurance - General</t>
  </si>
  <si>
    <t>Insurance - Public Officials</t>
  </si>
  <si>
    <t>Legal Fees - Admin</t>
  </si>
  <si>
    <t>Licenses &amp; Permits</t>
  </si>
  <si>
    <t>Office Supplies / Printing</t>
  </si>
  <si>
    <t>Postage</t>
  </si>
  <si>
    <t>Professional Services-CPA</t>
  </si>
  <si>
    <t>Repairs/Maint - Administration</t>
  </si>
  <si>
    <t>Small Equipment</t>
  </si>
  <si>
    <t>Software Purchases/Support</t>
  </si>
  <si>
    <t>Telephone</t>
  </si>
  <si>
    <t>Travel and Meals</t>
  </si>
  <si>
    <t>Total Administration</t>
  </si>
  <si>
    <t>Water Operations</t>
  </si>
  <si>
    <t>Chemicals</t>
  </si>
  <si>
    <t>Consulting - Hydro Engineering</t>
  </si>
  <si>
    <t>Contract Services - NonOperator</t>
  </si>
  <si>
    <t>Depreciation - Water System</t>
  </si>
  <si>
    <t>Electricity - Treatment Plant</t>
  </si>
  <si>
    <t>Electricity - Well 2</t>
  </si>
  <si>
    <t>Electricity - Well 3</t>
  </si>
  <si>
    <t>Electricity - WTK Tank</t>
  </si>
  <si>
    <t>Landscape  / Road Repairs</t>
  </si>
  <si>
    <t>Miscellaneous</t>
  </si>
  <si>
    <t>Operator Labor Over Retainer</t>
  </si>
  <si>
    <t>Operator Monthly Retainer</t>
  </si>
  <si>
    <t>Parts / MaterialsInfrastructure</t>
  </si>
  <si>
    <t>Propane for Generators</t>
  </si>
  <si>
    <t>Testing Lab Fees</t>
  </si>
  <si>
    <t>Total Water Operations</t>
  </si>
  <si>
    <t>Total Expense</t>
  </si>
  <si>
    <t>Net Ordinary Income</t>
  </si>
  <si>
    <t>Other Income/Expense</t>
  </si>
  <si>
    <t>Other Income</t>
  </si>
  <si>
    <t>Interest Income</t>
  </si>
  <si>
    <t>Property Tax Levy</t>
  </si>
  <si>
    <t>Total Other Income</t>
  </si>
  <si>
    <t>Other Expense</t>
  </si>
  <si>
    <t>Interest Expense - NBA Loan</t>
  </si>
  <si>
    <t>Interest Expense - WIFA Loan</t>
  </si>
  <si>
    <t>Total Other Expense</t>
  </si>
  <si>
    <t>Net Income</t>
  </si>
  <si>
    <t>Adjustments To FYE 6/30/14</t>
  </si>
  <si>
    <t>Projected FYE 6/30/14 P &amp; L</t>
  </si>
  <si>
    <t>Proposed Budget HDJ             FY 2014-2015</t>
  </si>
  <si>
    <t>Assessments</t>
  </si>
  <si>
    <t>Miscellaneous Income</t>
  </si>
  <si>
    <t>Water Holiday - Refund</t>
  </si>
  <si>
    <t>Add Back Depreciation</t>
  </si>
  <si>
    <t>Deduct WIFA Principal Reduction</t>
  </si>
  <si>
    <t>Sum of Other Misc Adjustments</t>
  </si>
  <si>
    <t>Inspection &amp; Repair of Storage Tanks</t>
  </si>
  <si>
    <t xml:space="preserve">Payson Pipeline </t>
  </si>
  <si>
    <t>Legal &amp; Consulting Fees</t>
  </si>
  <si>
    <t>Water Rights</t>
  </si>
  <si>
    <t>FY 2014-15 Capital Improvements &amp; Projects</t>
  </si>
  <si>
    <t>Turbidity Issue Resolution</t>
  </si>
  <si>
    <t>May '12 - Apr 13 12 Months P&amp;L</t>
  </si>
  <si>
    <t>May '13 - Apr 14 12 Months P&amp;L</t>
  </si>
  <si>
    <t>Reclassify New Checks</t>
  </si>
  <si>
    <t>Slightly better economy, so down some</t>
  </si>
  <si>
    <t>No new houses</t>
  </si>
  <si>
    <t>Projecting 4 sales @ $60 fee each</t>
  </si>
  <si>
    <t>Based on 11 months actual + one projected</t>
  </si>
  <si>
    <t xml:space="preserve">Reclassify Old APS Deposit </t>
  </si>
  <si>
    <t>More hours with added activites for manager</t>
  </si>
  <si>
    <t>Newspaper ads for budget</t>
  </si>
  <si>
    <t>Will take out duplicate tabs inserted by nelder</t>
  </si>
  <si>
    <t>25 hours/mo. x $50/hr (includes facilities)</t>
  </si>
  <si>
    <t>District Mgr-Excess Hours@$50hr</t>
  </si>
  <si>
    <t>HDJ Consulting Special Projects</t>
  </si>
  <si>
    <t>10hr/mo special projects</t>
  </si>
  <si>
    <t>Rural Water, Blue Stake, Chamber of Commerce</t>
  </si>
  <si>
    <t>SRP and TNF agreements</t>
  </si>
  <si>
    <t>New CPA with startup costs</t>
  </si>
  <si>
    <t>heater on dischage piping</t>
  </si>
  <si>
    <t>coordinate with tank cleaning, new line+ normal</t>
  </si>
  <si>
    <t>6% increase.  No change for 7 years</t>
  </si>
  <si>
    <t>Deduct Capital Improvements 2012-2014</t>
  </si>
  <si>
    <t>Net Other Income (-Expense)</t>
  </si>
  <si>
    <t>SOURCE &amp; APPLICATION OF FUNDS</t>
  </si>
  <si>
    <t>Historically $3,200-$15,000 per year</t>
  </si>
  <si>
    <t>*</t>
  </si>
  <si>
    <t>Correct Posting Error</t>
  </si>
  <si>
    <r>
      <t xml:space="preserve">NET INCREASE </t>
    </r>
    <r>
      <rPr>
        <b/>
        <sz val="8"/>
        <color rgb="FFFF0000"/>
        <rFont val="Arial"/>
        <family val="2"/>
      </rPr>
      <t>(-DECREASE)</t>
    </r>
    <r>
      <rPr>
        <b/>
        <sz val="8"/>
        <color indexed="8"/>
        <rFont val="Arial"/>
        <family val="2"/>
      </rPr>
      <t xml:space="preserve"> IN CASH</t>
    </r>
  </si>
  <si>
    <t>Cash At End of period</t>
  </si>
  <si>
    <t>Cash At Beginning of Period</t>
  </si>
  <si>
    <t>Budget $ Change Compared To Projected FYE 6/30/14 P&amp;L</t>
  </si>
  <si>
    <r>
      <rPr>
        <i/>
        <sz val="8"/>
        <rFont val="Arial"/>
        <family val="2"/>
      </rPr>
      <t>Inspection</t>
    </r>
    <r>
      <rPr>
        <sz val="8"/>
        <rFont val="Arial"/>
        <family val="2"/>
      </rPr>
      <t xml:space="preserve"> Coatings and repairs</t>
    </r>
  </si>
  <si>
    <r>
      <rPr>
        <i/>
        <sz val="8"/>
        <rFont val="Arial"/>
        <family val="2"/>
      </rPr>
      <t>HDJ Consulting</t>
    </r>
    <r>
      <rPr>
        <sz val="8"/>
        <rFont val="Arial"/>
        <family val="2"/>
      </rPr>
      <t>, Added equipment/diversion point</t>
    </r>
  </si>
  <si>
    <t>Notes (Column I &amp; K)</t>
  </si>
  <si>
    <t>6.67hrs/mo over base @ $50/hr</t>
  </si>
  <si>
    <t>Trips to SRP, attorney's office, TNF headquarters</t>
  </si>
  <si>
    <t>**</t>
  </si>
  <si>
    <t>***</t>
  </si>
  <si>
    <t>* Additional Board Approval Required Before Increases Go Into Effect</t>
  </si>
  <si>
    <t>** Additional Board Approval Required Before Any Expenditures Made</t>
  </si>
  <si>
    <t>*** Board Approval Required To Exceed Budget On These Line Items</t>
  </si>
  <si>
    <t>No Change planned in rates &amp; Fees FY 2014-15</t>
  </si>
  <si>
    <t>historically $3400 to $11,000, well sounder</t>
  </si>
  <si>
    <r>
      <rPr>
        <i/>
        <sz val="8"/>
        <rFont val="Arial"/>
        <family val="2"/>
      </rPr>
      <t>HDJ Consulting</t>
    </r>
    <r>
      <rPr>
        <sz val="8"/>
        <rFont val="Arial"/>
        <family val="2"/>
      </rPr>
      <t>, Craigin water, legal feesTreat Like Oranizational Costs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</si>
</sst>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49" fontId="6" fillId="0" borderId="0" xfId="0" applyNumberFormat="1" applyFont="1"/>
    <xf numFmtId="0" fontId="6" fillId="0" borderId="0" xfId="0" applyFont="1"/>
    <xf numFmtId="0" fontId="6" fillId="0" borderId="0" xfId="0" applyNumberFormat="1" applyFont="1"/>
    <xf numFmtId="0" fontId="8" fillId="0" borderId="0" xfId="1" applyFont="1" applyBorder="1"/>
    <xf numFmtId="0" fontId="8" fillId="0" borderId="0" xfId="1" applyFont="1" applyFill="1" applyBorder="1"/>
    <xf numFmtId="0" fontId="9" fillId="0" borderId="0" xfId="1" applyFont="1" applyBorder="1"/>
    <xf numFmtId="49" fontId="6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4" xfId="0" applyFont="1" applyBorder="1"/>
    <xf numFmtId="0" fontId="1" fillId="0" borderId="0" xfId="0" applyNumberFormat="1" applyFont="1"/>
    <xf numFmtId="4" fontId="5" fillId="0" borderId="0" xfId="0" applyNumberFormat="1" applyFont="1"/>
    <xf numFmtId="0" fontId="5" fillId="0" borderId="0" xfId="0" applyFont="1"/>
    <xf numFmtId="49" fontId="1" fillId="0" borderId="0" xfId="0" applyNumberFormat="1" applyFont="1"/>
    <xf numFmtId="0" fontId="10" fillId="0" borderId="0" xfId="0" applyFont="1"/>
    <xf numFmtId="0" fontId="10" fillId="0" borderId="1" xfId="0" applyFont="1" applyBorder="1"/>
    <xf numFmtId="0" fontId="10" fillId="0" borderId="3" xfId="0" applyFont="1" applyBorder="1"/>
    <xf numFmtId="0" fontId="6" fillId="0" borderId="3" xfId="0" applyFont="1" applyBorder="1"/>
    <xf numFmtId="38" fontId="4" fillId="0" borderId="5" xfId="0" applyNumberFormat="1" applyFont="1" applyBorder="1" applyAlignment="1">
      <alignment horizontal="center" wrapText="1"/>
    </xf>
    <xf numFmtId="38" fontId="10" fillId="0" borderId="0" xfId="0" applyNumberFormat="1" applyFont="1"/>
    <xf numFmtId="38" fontId="7" fillId="0" borderId="1" xfId="0" applyNumberFormat="1" applyFont="1" applyBorder="1"/>
    <xf numFmtId="38" fontId="7" fillId="0" borderId="0" xfId="0" applyNumberFormat="1" applyFont="1"/>
    <xf numFmtId="38" fontId="7" fillId="0" borderId="3" xfId="0" applyNumberFormat="1" applyFont="1" applyBorder="1"/>
    <xf numFmtId="38" fontId="6" fillId="0" borderId="4" xfId="0" applyNumberFormat="1" applyFont="1" applyBorder="1"/>
    <xf numFmtId="38" fontId="10" fillId="0" borderId="2" xfId="0" applyNumberFormat="1" applyFont="1" applyBorder="1"/>
    <xf numFmtId="0" fontId="14" fillId="0" borderId="0" xfId="0" applyFont="1"/>
    <xf numFmtId="4" fontId="5" fillId="0" borderId="0" xfId="0" applyNumberFormat="1" applyFont="1" applyBorder="1"/>
    <xf numFmtId="38" fontId="13" fillId="0" borderId="0" xfId="0" applyNumberFormat="1" applyFont="1" applyBorder="1"/>
    <xf numFmtId="0" fontId="10" fillId="0" borderId="2" xfId="0" applyFont="1" applyBorder="1"/>
    <xf numFmtId="3" fontId="10" fillId="0" borderId="4" xfId="0" applyNumberFormat="1" applyFont="1" applyFill="1" applyBorder="1"/>
    <xf numFmtId="0" fontId="10" fillId="0" borderId="4" xfId="0" applyFont="1" applyBorder="1"/>
    <xf numFmtId="0" fontId="10" fillId="0" borderId="6" xfId="0" applyFont="1" applyBorder="1"/>
    <xf numFmtId="0" fontId="10" fillId="0" borderId="5" xfId="0" applyFont="1" applyBorder="1" applyAlignment="1">
      <alignment horizontal="center" wrapText="1"/>
    </xf>
    <xf numFmtId="40" fontId="6" fillId="0" borderId="5" xfId="0" applyNumberFormat="1" applyFont="1" applyBorder="1" applyAlignment="1">
      <alignment horizontal="center" wrapText="1"/>
    </xf>
    <xf numFmtId="40" fontId="11" fillId="0" borderId="5" xfId="0" applyNumberFormat="1" applyFont="1" applyBorder="1" applyAlignment="1">
      <alignment horizontal="center" wrapText="1"/>
    </xf>
    <xf numFmtId="40" fontId="4" fillId="0" borderId="5" xfId="0" applyNumberFormat="1" applyFont="1" applyBorder="1" applyAlignment="1">
      <alignment horizontal="center" wrapText="1"/>
    </xf>
    <xf numFmtId="40" fontId="7" fillId="0" borderId="0" xfId="0" applyNumberFormat="1" applyFont="1"/>
    <xf numFmtId="40" fontId="10" fillId="0" borderId="0" xfId="0" applyNumberFormat="1" applyFont="1"/>
    <xf numFmtId="40" fontId="7" fillId="0" borderId="0" xfId="0" applyNumberFormat="1" applyFont="1" applyFill="1"/>
    <xf numFmtId="40" fontId="7" fillId="0" borderId="0" xfId="0" applyNumberFormat="1" applyFont="1" applyBorder="1"/>
    <xf numFmtId="40" fontId="7" fillId="0" borderId="1" xfId="0" applyNumberFormat="1" applyFont="1" applyBorder="1"/>
    <xf numFmtId="40" fontId="10" fillId="0" borderId="1" xfId="0" applyNumberFormat="1" applyFont="1" applyBorder="1"/>
    <xf numFmtId="40" fontId="14" fillId="0" borderId="0" xfId="0" applyNumberFormat="1" applyFont="1"/>
    <xf numFmtId="40" fontId="7" fillId="0" borderId="2" xfId="0" applyNumberFormat="1" applyFont="1" applyBorder="1"/>
    <xf numFmtId="40" fontId="7" fillId="0" borderId="3" xfId="0" applyNumberFormat="1" applyFont="1" applyBorder="1"/>
    <xf numFmtId="40" fontId="10" fillId="0" borderId="3" xfId="0" applyNumberFormat="1" applyFont="1" applyBorder="1"/>
    <xf numFmtId="40" fontId="6" fillId="0" borderId="4" xfId="0" applyNumberFormat="1" applyFont="1" applyBorder="1"/>
    <xf numFmtId="40" fontId="6" fillId="0" borderId="3" xfId="0" applyNumberFormat="1" applyFont="1" applyBorder="1"/>
    <xf numFmtId="40" fontId="5" fillId="0" borderId="0" xfId="0" applyNumberFormat="1" applyFont="1"/>
    <xf numFmtId="40" fontId="2" fillId="0" borderId="0" xfId="0" applyNumberFormat="1" applyFont="1"/>
    <xf numFmtId="40" fontId="5" fillId="0" borderId="0" xfId="0" applyNumberFormat="1" applyFont="1" applyFill="1"/>
    <xf numFmtId="40" fontId="5" fillId="0" borderId="0" xfId="0" applyNumberFormat="1" applyFont="1" applyBorder="1"/>
    <xf numFmtId="40" fontId="10" fillId="0" borderId="2" xfId="0" applyNumberFormat="1" applyFont="1" applyFill="1" applyBorder="1"/>
    <xf numFmtId="40" fontId="10" fillId="0" borderId="2" xfId="0" applyNumberFormat="1" applyFont="1" applyBorder="1"/>
    <xf numFmtId="40" fontId="10" fillId="0" borderId="4" xfId="0" applyNumberFormat="1" applyFont="1" applyFill="1" applyBorder="1"/>
    <xf numFmtId="40" fontId="10" fillId="0" borderId="4" xfId="0" applyNumberFormat="1" applyFont="1" applyBorder="1"/>
    <xf numFmtId="40" fontId="15" fillId="0" borderId="0" xfId="0" applyNumberFormat="1" applyFont="1"/>
    <xf numFmtId="38" fontId="6" fillId="0" borderId="3" xfId="0" applyNumberFormat="1" applyFont="1" applyBorder="1"/>
    <xf numFmtId="38" fontId="10" fillId="0" borderId="0" xfId="0" applyNumberFormat="1" applyFont="1" applyFill="1"/>
    <xf numFmtId="38" fontId="5" fillId="0" borderId="0" xfId="0" applyNumberFormat="1" applyFont="1"/>
    <xf numFmtId="38" fontId="10" fillId="0" borderId="4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CZFlByb2ZpdCAmIExvc3MAAAAAAAAAAAAAAAAAAAAAAAAAAAAAAAAAAAAAAAAAAAAAAAAAAAAAAAAAAAAAAAAAAAAAAAAAAAAAAAAAAAAAAAAAAAAAAAAAAAAAAAAAAABEVwEAMgALAAEAAAAAAAAAAQANAQEF3QceBN4HAAABAAAAAAEAAQAAAAAAAAAAAAAAAAAAAAAAA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AAAAAAAAQAPj/vAJBcmlhbAAAAAAAAAAAAAAAAAAAAAAAAAAAAAAAAAAAAAAAAAAAAAAAABAAAAAAAAAQAPj/kAFBcmlhbAAAAAAAAAAAAAAAAAAAAAAAAAAAAAAAAAAAAAAAAAAAAAAAABAAAAAAAAAQAPj/vAJBcmlhbAAAAAAAAAAAAAAAAAAAAAAAAAAAAAAAAAAAAAAAAAAAAAAAABAAAAAAAAAQAPT/vAJBcmlhbAAAAAAAAAAAAAAAAAAAAAAAAAAAAAAAAAAAAAAAAAAAAAAAABAAAAAAAIAQAPL/vAJBcmlhbAAAAAAAAAAAAAAAAAAAAAAAAAAAAAAAAAAAAAAAAAAAAAAAABAAAAAAAIAQAPb/vAJBcmlhbAAAAAAAAAAAAAAAAAAAAAAAAAAAAAAAAAAAAAAAAAAAAAAAABAAAAAAAIAQAPj/vAJBcmlhbAAAAAAAAAAAAAAAAAAAAAAAAAAAAAAAAAAAAAAAAAAAAAAAABAAAAAAAIAQAPj/vAJBcmlhbAAAAAAAAAAAAAAAAAAAAAAAAAAAAAAAAAAAAAAAAAAAAAAAABAAAAAAAIAQAPj/kAFBcmlhbAAAAAAAAAAAAAAAAAAAAAAAAAAAAAAAAAAAAAAAAAAAAAAAAB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AAAAAAAgBAAAQD4/7wCQXJpYWwAAAAAAAAAAAAAAAAAAAAAAAAAAAAAAAAAAAAAAAAAAAAAAAAQAAAAAACAEAAAAAAAAAAAAAAAAAAAAAAAAAAAAAAAAAAAAAAAAAAAAAAAAAAAAAAAAAAAAAAAAAAAAAAAAAAAAAAAAAAAAAAAAAAAAAAAAAAAAAAAAAAAAAAAAAAAAAAAAAAAAAAAAAAAAAAAAAAAAAAAAAAAAAAAAAAAAAAAAAAAAAAAAAAAAERXEgBCATAwMDAwMDAwMDAwMDAwMDAwMDAwMDAwMDAwMDAwMDAwMDAwMDAAAAAAAAAAAAAAAAAAAAAAAAAAAAAAAAAAAAAAAAAAAAAAAAAAAAAAAAAAAAAAAAAAAAAAAAAAAAAAAAAAAAAAAAAAAAAAAAAAAAAAAAAAAAAAAAAAAAAAAAABADBIG9QFDgAAAAAAAAAAAAAAAAAAAAAAAAAA/9M8ZXf+PGV3ABAAAAgQAABKCksASApLEAAAAAAAEAAAAAAAAHAAAAAAAAAAFwAAAAAAAAAAAAAAAAAAAAAAAAABAAAAAAAAAAAAAAAQ+qt2bKWKBwAAAAAFAAAABAAAALTUGAAAAAAAAAAAAAAAAAAAAAAAAwAAAAAAAAAIEAAAAAAAAFDmGAD+aIZzAAD9AQgAAABXaYZzVD4AAAADAAAAggAAA8V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BAAM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BIG9QFDgAAAANEV2UAAQAARFdmAAEAAERXZwABAABEV2oAFAAAAAAAAAAAAAAAAAAAAAAAAAAAAERXawAwAAAAAAAAAAAAAAAAAAAAAAAAAAAAAAAAAAAAAAAAAAAAAAAAAAAAAAAAAAAAAAAAAERXAAAAAA=="/>
  <ax:ocxPr ax:name="FontName" ax:value="Arial"/>
  <ax:ocxPr ax:name="FontEffects" ax:value="1073741825"/>
  <ax:ocxPr ax:name="FontHeight" ax:value="24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240"/>
  <ax:ocxPr ax:name="FontCharSet" ax:value="0"/>
  <ax:ocxPr ax:name="FontPitchAndFamily" ax:value="2"/>
  <ax:ocxPr ax:name="FontWeight" ax:value="700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066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4" customWidth="1"/>
    <col min="2" max="2" width="4.140625" style="4" customWidth="1"/>
    <col min="3" max="3" width="54" style="4" customWidth="1"/>
    <col min="4" max="4" width="3.7109375" style="4" customWidth="1"/>
    <col min="5" max="5" width="90.28515625" style="4" customWidth="1"/>
    <col min="6" max="7" width="8.85546875" style="4"/>
    <col min="8" max="8" width="15.42578125" style="4" customWidth="1"/>
    <col min="9" max="9" width="5.140625" style="4" customWidth="1"/>
    <col min="10" max="11" width="8.85546875" style="4"/>
    <col min="12" max="12" width="3" style="4" customWidth="1"/>
    <col min="13" max="15" width="8.85546875" style="4"/>
    <col min="16" max="16" width="7" style="4" customWidth="1"/>
    <col min="17" max="16384" width="8.85546875" style="4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5" customFormat="1">
      <c r="E30" s="4"/>
      <c r="F30" s="4"/>
      <c r="G30" s="4"/>
      <c r="H30" s="4"/>
    </row>
    <row r="31" spans="5:8" s="5" customFormat="1">
      <c r="E31" s="4"/>
      <c r="F31" s="4"/>
      <c r="G31" s="4"/>
      <c r="H31" s="4"/>
    </row>
    <row r="32" spans="5:8" s="5" customFormat="1"/>
    <row r="40" spans="2:3">
      <c r="B40" s="6"/>
      <c r="C4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85"/>
  <sheetViews>
    <sheetView tabSelected="1" zoomScale="80" zoomScaleNormal="80" workbookViewId="0">
      <pane xSplit="5" ySplit="1" topLeftCell="F2" activePane="bottomRight" state="frozenSplit"/>
      <selection pane="topRight" activeCell="G1" sqref="G1"/>
      <selection pane="bottomLeft" activeCell="A6" sqref="A6"/>
      <selection pane="bottomRight" activeCell="M79" sqref="M79"/>
    </sheetView>
  </sheetViews>
  <sheetFormatPr defaultRowHeight="11.25"/>
  <cols>
    <col min="1" max="1" width="18.7109375" style="3" customWidth="1"/>
    <col min="2" max="4" width="3" style="3" customWidth="1"/>
    <col min="5" max="5" width="27" style="3" customWidth="1"/>
    <col min="6" max="7" width="13.28515625" style="38" bestFit="1" customWidth="1"/>
    <col min="8" max="8" width="9.140625" style="38" customWidth="1"/>
    <col min="9" max="9" width="10.7109375" style="38" customWidth="1"/>
    <col min="10" max="10" width="11.5703125" style="38" customWidth="1"/>
    <col min="11" max="11" width="11.7109375" style="20" customWidth="1"/>
    <col min="12" max="12" width="11.28515625" style="20" customWidth="1"/>
    <col min="13" max="13" width="33" style="15" customWidth="1"/>
    <col min="14" max="14" width="4" style="15" customWidth="1"/>
    <col min="15" max="16384" width="9.140625" style="15"/>
  </cols>
  <sheetData>
    <row r="1" spans="1:14" s="8" customFormat="1" ht="69" thickTop="1" thickBot="1">
      <c r="A1" s="7"/>
      <c r="B1" s="7"/>
      <c r="C1" s="7"/>
      <c r="D1" s="7"/>
      <c r="E1" s="7"/>
      <c r="F1" s="34" t="s">
        <v>75</v>
      </c>
      <c r="G1" s="34" t="s">
        <v>76</v>
      </c>
      <c r="H1" s="34" t="s">
        <v>0</v>
      </c>
      <c r="I1" s="35" t="s">
        <v>60</v>
      </c>
      <c r="J1" s="36" t="s">
        <v>61</v>
      </c>
      <c r="K1" s="19" t="s">
        <v>62</v>
      </c>
      <c r="L1" s="19" t="s">
        <v>105</v>
      </c>
      <c r="M1" s="9" t="s">
        <v>108</v>
      </c>
      <c r="N1" s="33" t="s">
        <v>100</v>
      </c>
    </row>
    <row r="2" spans="1:14" ht="12" thickTop="1">
      <c r="B2" s="1" t="s">
        <v>1</v>
      </c>
      <c r="C2" s="1"/>
      <c r="D2" s="1"/>
      <c r="E2" s="1"/>
      <c r="F2" s="37"/>
      <c r="G2" s="37"/>
      <c r="H2" s="37"/>
      <c r="N2" s="32"/>
    </row>
    <row r="3" spans="1:14">
      <c r="A3" s="1"/>
      <c r="B3" s="1"/>
      <c r="C3" s="1" t="s">
        <v>2</v>
      </c>
      <c r="D3" s="1"/>
      <c r="E3" s="1"/>
      <c r="F3" s="37"/>
      <c r="G3" s="37"/>
      <c r="H3" s="37"/>
    </row>
    <row r="4" spans="1:14">
      <c r="A4" s="1"/>
      <c r="B4" s="1"/>
      <c r="C4" s="1"/>
      <c r="D4" s="1" t="s">
        <v>3</v>
      </c>
      <c r="E4" s="1"/>
      <c r="F4" s="37">
        <v>814.71</v>
      </c>
      <c r="G4" s="37">
        <v>1379.33</v>
      </c>
      <c r="H4" s="37">
        <f t="shared" ref="H4:H10" si="0">ROUND((G4-F4),5)</f>
        <v>564.62</v>
      </c>
      <c r="J4" s="38">
        <f t="shared" ref="J4:J8" si="1">G4+I4</f>
        <v>1379.33</v>
      </c>
      <c r="K4" s="20">
        <v>1100</v>
      </c>
      <c r="L4" s="20">
        <f t="shared" ref="L4:L8" si="2">K4-J4</f>
        <v>-279.32999999999993</v>
      </c>
      <c r="M4" s="15" t="s">
        <v>78</v>
      </c>
    </row>
    <row r="5" spans="1:14">
      <c r="A5" s="1"/>
      <c r="B5" s="1"/>
      <c r="C5" s="1"/>
      <c r="D5" s="1" t="s">
        <v>4</v>
      </c>
      <c r="E5" s="1"/>
      <c r="F5" s="37">
        <v>1500</v>
      </c>
      <c r="G5" s="37">
        <v>1500</v>
      </c>
      <c r="H5" s="37">
        <f t="shared" si="0"/>
        <v>0</v>
      </c>
      <c r="J5" s="38">
        <f t="shared" si="1"/>
        <v>1500</v>
      </c>
      <c r="K5" s="20">
        <v>0</v>
      </c>
      <c r="L5" s="20">
        <f t="shared" si="2"/>
        <v>-1500</v>
      </c>
      <c r="M5" s="15" t="s">
        <v>79</v>
      </c>
    </row>
    <row r="6" spans="1:14">
      <c r="A6" s="1"/>
      <c r="B6" s="1"/>
      <c r="C6" s="1"/>
      <c r="D6" s="1" t="s">
        <v>5</v>
      </c>
      <c r="E6" s="1"/>
      <c r="F6" s="39">
        <v>30</v>
      </c>
      <c r="G6" s="37">
        <v>30</v>
      </c>
      <c r="H6" s="37">
        <f>ROUND((G6-F6),5)</f>
        <v>0</v>
      </c>
      <c r="J6" s="38">
        <f>G6+I6</f>
        <v>30</v>
      </c>
      <c r="L6" s="20">
        <f t="shared" si="2"/>
        <v>-30</v>
      </c>
    </row>
    <row r="7" spans="1:14">
      <c r="A7" s="1"/>
      <c r="B7" s="1"/>
      <c r="C7" s="1"/>
      <c r="D7" s="1" t="s">
        <v>6</v>
      </c>
      <c r="E7" s="1"/>
      <c r="F7" s="37">
        <v>120</v>
      </c>
      <c r="G7" s="37">
        <v>300</v>
      </c>
      <c r="H7" s="37">
        <f t="shared" si="0"/>
        <v>180</v>
      </c>
      <c r="J7" s="38">
        <f t="shared" si="1"/>
        <v>300</v>
      </c>
      <c r="K7" s="20">
        <v>240</v>
      </c>
      <c r="L7" s="20">
        <f t="shared" si="2"/>
        <v>-60</v>
      </c>
      <c r="M7" s="15" t="s">
        <v>80</v>
      </c>
    </row>
    <row r="8" spans="1:14" ht="12" thickBot="1">
      <c r="A8" s="1"/>
      <c r="B8" s="1"/>
      <c r="C8" s="1"/>
      <c r="D8" s="1" t="s">
        <v>7</v>
      </c>
      <c r="E8" s="1"/>
      <c r="F8" s="40">
        <v>84894</v>
      </c>
      <c r="G8" s="40">
        <v>88128.75</v>
      </c>
      <c r="H8" s="40">
        <f t="shared" si="0"/>
        <v>3234.75</v>
      </c>
      <c r="J8" s="38">
        <f t="shared" si="1"/>
        <v>88128.75</v>
      </c>
      <c r="K8" s="20">
        <v>88000</v>
      </c>
      <c r="L8" s="20">
        <f t="shared" si="2"/>
        <v>-128.75</v>
      </c>
      <c r="M8" s="15" t="s">
        <v>81</v>
      </c>
    </row>
    <row r="9" spans="1:14" ht="12" thickBot="1">
      <c r="A9" s="1"/>
      <c r="B9" s="1"/>
      <c r="C9" s="1" t="s">
        <v>8</v>
      </c>
      <c r="D9" s="1"/>
      <c r="E9" s="1"/>
      <c r="F9" s="41">
        <f>ROUND(SUM(F3:F8),5)</f>
        <v>87358.71</v>
      </c>
      <c r="G9" s="41">
        <f>ROUND(SUM(G3:G8),5)</f>
        <v>91338.08</v>
      </c>
      <c r="H9" s="41">
        <f t="shared" si="0"/>
        <v>3979.37</v>
      </c>
      <c r="I9" s="42"/>
      <c r="J9" s="41">
        <f>ROUND(SUM(J3:J8),5)</f>
        <v>91338.08</v>
      </c>
      <c r="K9" s="21">
        <f>ROUND(SUM(K3:K8),5)</f>
        <v>89340</v>
      </c>
      <c r="L9" s="21">
        <f>ROUND(SUM(L3:L8),5)</f>
        <v>-1998.08</v>
      </c>
      <c r="M9" s="16"/>
      <c r="N9" s="16"/>
    </row>
    <row r="10" spans="1:14" ht="15.75" customHeight="1">
      <c r="A10" s="1"/>
      <c r="B10" s="1" t="s">
        <v>9</v>
      </c>
      <c r="C10" s="1"/>
      <c r="D10" s="1"/>
      <c r="E10" s="1"/>
      <c r="F10" s="37">
        <f>F9</f>
        <v>87358.71</v>
      </c>
      <c r="G10" s="37">
        <f>G9</f>
        <v>91338.08</v>
      </c>
      <c r="H10" s="37">
        <f t="shared" si="0"/>
        <v>3979.37</v>
      </c>
      <c r="J10" s="37">
        <f>J9</f>
        <v>91338.08</v>
      </c>
      <c r="K10" s="22">
        <f>K9</f>
        <v>89340</v>
      </c>
      <c r="L10" s="22">
        <f>L9</f>
        <v>-1998.08</v>
      </c>
      <c r="M10" s="15" t="s">
        <v>116</v>
      </c>
    </row>
    <row r="11" spans="1:14" ht="30" customHeight="1">
      <c r="A11" s="1"/>
      <c r="B11" s="1"/>
      <c r="C11" s="1" t="s">
        <v>10</v>
      </c>
      <c r="D11" s="1"/>
      <c r="E11" s="1"/>
      <c r="F11" s="37"/>
      <c r="G11" s="37"/>
      <c r="H11" s="37"/>
    </row>
    <row r="12" spans="1:14">
      <c r="A12" s="1"/>
      <c r="B12" s="1"/>
      <c r="C12" s="1"/>
      <c r="D12" s="1" t="s">
        <v>11</v>
      </c>
      <c r="E12" s="1"/>
      <c r="F12" s="37"/>
      <c r="G12" s="37"/>
      <c r="H12" s="37"/>
    </row>
    <row r="13" spans="1:14">
      <c r="A13" s="1"/>
      <c r="B13" s="1"/>
      <c r="C13" s="1"/>
      <c r="D13" s="1"/>
      <c r="E13" s="1" t="s">
        <v>12</v>
      </c>
      <c r="F13" s="37">
        <v>3870.75</v>
      </c>
      <c r="G13" s="37">
        <v>3840.93</v>
      </c>
      <c r="H13" s="37">
        <f t="shared" ref="H13:H32" si="3">ROUND((G13-F13),5)</f>
        <v>-29.82</v>
      </c>
      <c r="J13" s="38">
        <f t="shared" ref="J13:J31" si="4">G13+I13</f>
        <v>3840.93</v>
      </c>
      <c r="K13" s="20">
        <v>4200</v>
      </c>
      <c r="L13" s="20">
        <f t="shared" ref="L13:L31" si="5">K13-J13</f>
        <v>359.07000000000016</v>
      </c>
      <c r="M13" s="15" t="s">
        <v>83</v>
      </c>
    </row>
    <row r="14" spans="1:14">
      <c r="A14" s="1"/>
      <c r="B14" s="1"/>
      <c r="C14" s="1"/>
      <c r="D14" s="1"/>
      <c r="E14" s="1" t="s">
        <v>13</v>
      </c>
      <c r="F14" s="37">
        <v>213.76</v>
      </c>
      <c r="G14" s="37">
        <v>203.66</v>
      </c>
      <c r="H14" s="37">
        <f t="shared" si="3"/>
        <v>-10.1</v>
      </c>
      <c r="J14" s="38">
        <f t="shared" si="4"/>
        <v>203.66</v>
      </c>
      <c r="K14" s="20">
        <v>230</v>
      </c>
      <c r="L14" s="20">
        <f t="shared" si="5"/>
        <v>26.340000000000003</v>
      </c>
      <c r="M14" s="15" t="s">
        <v>84</v>
      </c>
    </row>
    <row r="15" spans="1:14">
      <c r="A15" s="1"/>
      <c r="B15" s="1"/>
      <c r="C15" s="1"/>
      <c r="D15" s="1"/>
      <c r="E15" s="1" t="s">
        <v>14</v>
      </c>
      <c r="F15" s="37">
        <v>709.92</v>
      </c>
      <c r="G15" s="37">
        <v>183.37</v>
      </c>
      <c r="H15" s="37">
        <f t="shared" si="3"/>
        <v>-526.54999999999995</v>
      </c>
      <c r="I15" s="43">
        <v>-141.71</v>
      </c>
      <c r="J15" s="38">
        <f t="shared" si="4"/>
        <v>41.66</v>
      </c>
      <c r="L15" s="20">
        <f t="shared" si="5"/>
        <v>-41.66</v>
      </c>
      <c r="M15" s="26" t="s">
        <v>77</v>
      </c>
    </row>
    <row r="16" spans="1:14">
      <c r="A16" s="1"/>
      <c r="B16" s="1"/>
      <c r="C16" s="1"/>
      <c r="D16" s="1"/>
      <c r="E16" s="1" t="s">
        <v>15</v>
      </c>
      <c r="F16" s="37">
        <v>350</v>
      </c>
      <c r="G16" s="37">
        <v>375</v>
      </c>
      <c r="H16" s="37">
        <f t="shared" si="3"/>
        <v>25</v>
      </c>
      <c r="J16" s="38">
        <f t="shared" si="4"/>
        <v>375</v>
      </c>
      <c r="K16" s="20">
        <v>400</v>
      </c>
      <c r="L16" s="20">
        <f t="shared" si="5"/>
        <v>25</v>
      </c>
      <c r="M16" s="15" t="s">
        <v>85</v>
      </c>
    </row>
    <row r="17" spans="1:14">
      <c r="A17" s="1"/>
      <c r="B17" s="1"/>
      <c r="C17" s="1"/>
      <c r="D17" s="1"/>
      <c r="E17" s="1" t="s">
        <v>16</v>
      </c>
      <c r="F17" s="37">
        <v>12000</v>
      </c>
      <c r="G17" s="37">
        <v>12000</v>
      </c>
      <c r="H17" s="37">
        <f t="shared" si="3"/>
        <v>0</v>
      </c>
      <c r="J17" s="38">
        <f t="shared" si="4"/>
        <v>12000</v>
      </c>
      <c r="K17" s="20">
        <v>15000</v>
      </c>
      <c r="L17" s="20">
        <f t="shared" si="5"/>
        <v>3000</v>
      </c>
      <c r="M17" s="15" t="s">
        <v>86</v>
      </c>
      <c r="N17" s="15" t="s">
        <v>100</v>
      </c>
    </row>
    <row r="18" spans="1:14">
      <c r="A18" s="1"/>
      <c r="B18" s="1"/>
      <c r="C18" s="1"/>
      <c r="D18" s="1"/>
      <c r="E18" s="1" t="s">
        <v>87</v>
      </c>
      <c r="F18" s="37"/>
      <c r="G18" s="37"/>
      <c r="H18" s="37"/>
      <c r="K18" s="20">
        <v>4000</v>
      </c>
      <c r="L18" s="20">
        <f t="shared" si="5"/>
        <v>4000</v>
      </c>
      <c r="M18" s="15" t="s">
        <v>109</v>
      </c>
      <c r="N18" s="15" t="s">
        <v>100</v>
      </c>
    </row>
    <row r="19" spans="1:14">
      <c r="A19" s="1"/>
      <c r="B19" s="1"/>
      <c r="C19" s="1"/>
      <c r="D19" s="1"/>
      <c r="E19" s="1" t="s">
        <v>17</v>
      </c>
      <c r="F19" s="37">
        <v>283.95</v>
      </c>
      <c r="G19" s="37">
        <v>448.95</v>
      </c>
      <c r="H19" s="37">
        <f t="shared" si="3"/>
        <v>165</v>
      </c>
      <c r="J19" s="38">
        <f t="shared" si="4"/>
        <v>448.95</v>
      </c>
      <c r="K19" s="20">
        <v>300</v>
      </c>
      <c r="L19" s="20">
        <f t="shared" si="5"/>
        <v>-148.94999999999999</v>
      </c>
      <c r="M19" s="15" t="s">
        <v>90</v>
      </c>
    </row>
    <row r="20" spans="1:14">
      <c r="A20" s="1"/>
      <c r="B20" s="1"/>
      <c r="C20" s="1"/>
      <c r="D20" s="1"/>
      <c r="E20" s="1" t="s">
        <v>18</v>
      </c>
      <c r="F20" s="37">
        <v>3409.98</v>
      </c>
      <c r="G20" s="37">
        <v>2790.37</v>
      </c>
      <c r="H20" s="37">
        <f t="shared" si="3"/>
        <v>-619.61</v>
      </c>
      <c r="I20" s="43">
        <v>507.34</v>
      </c>
      <c r="J20" s="38">
        <f t="shared" si="4"/>
        <v>3297.71</v>
      </c>
      <c r="K20" s="20">
        <v>2300</v>
      </c>
      <c r="L20" s="20">
        <f t="shared" si="5"/>
        <v>-997.71</v>
      </c>
      <c r="M20" s="26" t="s">
        <v>101</v>
      </c>
    </row>
    <row r="21" spans="1:14">
      <c r="A21" s="1"/>
      <c r="B21" s="1"/>
      <c r="C21" s="1"/>
      <c r="D21" s="1"/>
      <c r="E21" s="1" t="s">
        <v>19</v>
      </c>
      <c r="F21" s="37">
        <v>1514.78</v>
      </c>
      <c r="G21" s="37">
        <v>1952.17</v>
      </c>
      <c r="H21" s="37">
        <f t="shared" si="3"/>
        <v>437.39</v>
      </c>
      <c r="I21" s="43">
        <v>325</v>
      </c>
      <c r="J21" s="38">
        <f t="shared" si="4"/>
        <v>2277.17</v>
      </c>
      <c r="K21" s="20">
        <v>1650</v>
      </c>
      <c r="L21" s="20">
        <f t="shared" si="5"/>
        <v>-627.17000000000007</v>
      </c>
      <c r="M21" s="26" t="s">
        <v>101</v>
      </c>
    </row>
    <row r="22" spans="1:14">
      <c r="A22" s="1"/>
      <c r="B22" s="1"/>
      <c r="C22" s="1"/>
      <c r="D22" s="1"/>
      <c r="E22" s="1" t="s">
        <v>20</v>
      </c>
      <c r="F22" s="37">
        <v>1000</v>
      </c>
      <c r="G22" s="37">
        <v>552.5</v>
      </c>
      <c r="H22" s="37">
        <f t="shared" si="3"/>
        <v>-447.5</v>
      </c>
      <c r="J22" s="38">
        <f t="shared" si="4"/>
        <v>552.5</v>
      </c>
      <c r="K22" s="20">
        <v>2400</v>
      </c>
      <c r="L22" s="20">
        <f t="shared" si="5"/>
        <v>1847.5</v>
      </c>
      <c r="M22" s="15" t="s">
        <v>91</v>
      </c>
      <c r="N22" s="15" t="s">
        <v>111</v>
      </c>
    </row>
    <row r="23" spans="1:14">
      <c r="A23" s="1"/>
      <c r="B23" s="1"/>
      <c r="C23" s="1"/>
      <c r="D23" s="1"/>
      <c r="E23" s="1" t="s">
        <v>21</v>
      </c>
      <c r="F23" s="37">
        <v>117.59</v>
      </c>
      <c r="G23" s="37">
        <v>118.62</v>
      </c>
      <c r="H23" s="37">
        <f t="shared" si="3"/>
        <v>1.03</v>
      </c>
      <c r="J23" s="38">
        <f t="shared" si="4"/>
        <v>118.62</v>
      </c>
      <c r="K23" s="20">
        <v>120</v>
      </c>
      <c r="L23" s="20">
        <f t="shared" si="5"/>
        <v>1.3799999999999955</v>
      </c>
    </row>
    <row r="24" spans="1:14">
      <c r="A24" s="1"/>
      <c r="B24" s="1"/>
      <c r="C24" s="1"/>
      <c r="D24" s="1"/>
      <c r="E24" s="1" t="s">
        <v>22</v>
      </c>
      <c r="F24" s="37">
        <v>773.56</v>
      </c>
      <c r="G24" s="37">
        <v>667.12</v>
      </c>
      <c r="H24" s="37">
        <f t="shared" si="3"/>
        <v>-106.44</v>
      </c>
      <c r="I24" s="43">
        <v>141.71</v>
      </c>
      <c r="J24" s="38">
        <f t="shared" si="4"/>
        <v>808.83</v>
      </c>
      <c r="K24" s="20">
        <v>800</v>
      </c>
      <c r="L24" s="20">
        <f t="shared" si="5"/>
        <v>-8.8300000000000409</v>
      </c>
      <c r="M24" s="26" t="s">
        <v>77</v>
      </c>
    </row>
    <row r="25" spans="1:14">
      <c r="A25" s="1"/>
      <c r="B25" s="1"/>
      <c r="C25" s="1"/>
      <c r="D25" s="1"/>
      <c r="E25" s="1" t="s">
        <v>23</v>
      </c>
      <c r="F25" s="37">
        <v>667.29</v>
      </c>
      <c r="G25" s="37">
        <v>729.33</v>
      </c>
      <c r="H25" s="37">
        <f t="shared" si="3"/>
        <v>62.04</v>
      </c>
      <c r="J25" s="38">
        <f t="shared" si="4"/>
        <v>729.33</v>
      </c>
      <c r="K25" s="20">
        <v>720</v>
      </c>
      <c r="L25" s="20">
        <f t="shared" si="5"/>
        <v>-9.3300000000000409</v>
      </c>
    </row>
    <row r="26" spans="1:14">
      <c r="A26" s="1"/>
      <c r="B26" s="1"/>
      <c r="C26" s="1"/>
      <c r="D26" s="1"/>
      <c r="E26" s="1" t="s">
        <v>24</v>
      </c>
      <c r="F26" s="37">
        <v>505</v>
      </c>
      <c r="G26" s="37">
        <v>750</v>
      </c>
      <c r="H26" s="37">
        <f t="shared" si="3"/>
        <v>245</v>
      </c>
      <c r="J26" s="38">
        <f t="shared" si="4"/>
        <v>750</v>
      </c>
      <c r="K26" s="20">
        <v>1500</v>
      </c>
      <c r="L26" s="20">
        <f t="shared" si="5"/>
        <v>750</v>
      </c>
      <c r="M26" s="15" t="s">
        <v>92</v>
      </c>
      <c r="N26" s="15" t="s">
        <v>111</v>
      </c>
    </row>
    <row r="27" spans="1:14">
      <c r="A27" s="1"/>
      <c r="B27" s="1"/>
      <c r="C27" s="1"/>
      <c r="D27" s="1"/>
      <c r="E27" s="1" t="s">
        <v>25</v>
      </c>
      <c r="F27" s="37">
        <v>1.99</v>
      </c>
      <c r="G27" s="37">
        <v>0</v>
      </c>
      <c r="H27" s="37">
        <f t="shared" si="3"/>
        <v>-1.99</v>
      </c>
      <c r="J27" s="38">
        <f t="shared" si="4"/>
        <v>0</v>
      </c>
      <c r="K27" s="20">
        <v>100</v>
      </c>
      <c r="L27" s="20">
        <f t="shared" si="5"/>
        <v>100</v>
      </c>
    </row>
    <row r="28" spans="1:14">
      <c r="A28" s="1"/>
      <c r="B28" s="1"/>
      <c r="C28" s="1"/>
      <c r="D28" s="1"/>
      <c r="E28" s="1" t="s">
        <v>26</v>
      </c>
      <c r="F28" s="37">
        <v>752.71</v>
      </c>
      <c r="G28" s="37">
        <v>5.48</v>
      </c>
      <c r="H28" s="37">
        <f t="shared" si="3"/>
        <v>-747.23</v>
      </c>
      <c r="J28" s="38">
        <f t="shared" si="4"/>
        <v>5.48</v>
      </c>
      <c r="K28" s="20">
        <v>100</v>
      </c>
      <c r="L28" s="20">
        <f t="shared" si="5"/>
        <v>94.52</v>
      </c>
    </row>
    <row r="29" spans="1:14">
      <c r="A29" s="1"/>
      <c r="B29" s="1"/>
      <c r="C29" s="1"/>
      <c r="D29" s="1"/>
      <c r="E29" s="1" t="s">
        <v>27</v>
      </c>
      <c r="F29" s="37">
        <v>493.29</v>
      </c>
      <c r="G29" s="37">
        <v>1085.53</v>
      </c>
      <c r="H29" s="37">
        <f t="shared" si="3"/>
        <v>592.24</v>
      </c>
      <c r="J29" s="38">
        <f t="shared" si="4"/>
        <v>1085.53</v>
      </c>
      <c r="K29" s="20">
        <v>800</v>
      </c>
      <c r="L29" s="20">
        <f t="shared" si="5"/>
        <v>-285.52999999999997</v>
      </c>
    </row>
    <row r="30" spans="1:14">
      <c r="A30" s="1"/>
      <c r="B30" s="1"/>
      <c r="C30" s="1"/>
      <c r="D30" s="1"/>
      <c r="E30" s="1" t="s">
        <v>28</v>
      </c>
      <c r="F30" s="37">
        <v>1191.6400000000001</v>
      </c>
      <c r="G30" s="37">
        <v>779.46</v>
      </c>
      <c r="H30" s="37">
        <f t="shared" si="3"/>
        <v>-412.18</v>
      </c>
      <c r="J30" s="38">
        <f t="shared" si="4"/>
        <v>779.46</v>
      </c>
      <c r="K30" s="20">
        <v>720</v>
      </c>
      <c r="L30" s="20">
        <f t="shared" si="5"/>
        <v>-59.460000000000036</v>
      </c>
    </row>
    <row r="31" spans="1:14" ht="12" thickBot="1">
      <c r="A31" s="1"/>
      <c r="B31" s="1"/>
      <c r="C31" s="1"/>
      <c r="D31" s="1"/>
      <c r="E31" s="1" t="s">
        <v>29</v>
      </c>
      <c r="F31" s="44">
        <v>0</v>
      </c>
      <c r="G31" s="44">
        <v>43</v>
      </c>
      <c r="H31" s="40">
        <f t="shared" si="3"/>
        <v>43</v>
      </c>
      <c r="J31" s="38">
        <f t="shared" si="4"/>
        <v>43</v>
      </c>
      <c r="K31" s="20">
        <v>400</v>
      </c>
      <c r="L31" s="20">
        <f t="shared" si="5"/>
        <v>357</v>
      </c>
      <c r="M31" s="15" t="s">
        <v>110</v>
      </c>
      <c r="N31" s="15" t="s">
        <v>111</v>
      </c>
    </row>
    <row r="32" spans="1:14">
      <c r="A32" s="1"/>
      <c r="B32" s="1"/>
      <c r="C32" s="1"/>
      <c r="D32" s="1" t="s">
        <v>30</v>
      </c>
      <c r="E32" s="1"/>
      <c r="F32" s="37">
        <f>ROUND(SUM(F12:F31),5)</f>
        <v>27856.21</v>
      </c>
      <c r="G32" s="37">
        <f>ROUND(SUM(G12:G31),5)</f>
        <v>26525.49</v>
      </c>
      <c r="H32" s="45">
        <f t="shared" si="3"/>
        <v>-1330.72</v>
      </c>
      <c r="I32" s="46"/>
      <c r="J32" s="45">
        <f>ROUND(SUM(J12:J31),5)</f>
        <v>27357.83</v>
      </c>
      <c r="K32" s="23">
        <f>ROUND(SUM(K12:K31),5)</f>
        <v>35740</v>
      </c>
      <c r="L32" s="23">
        <f>ROUND(SUM(L12:L31),5)</f>
        <v>8382.17</v>
      </c>
      <c r="M32" s="17"/>
      <c r="N32" s="17"/>
    </row>
    <row r="33" spans="1:14" ht="30" customHeight="1">
      <c r="A33" s="1"/>
      <c r="B33" s="1"/>
      <c r="C33" s="1"/>
      <c r="D33" s="1" t="s">
        <v>31</v>
      </c>
      <c r="E33" s="1"/>
      <c r="F33" s="37"/>
      <c r="G33" s="37"/>
      <c r="H33" s="37"/>
    </row>
    <row r="34" spans="1:14">
      <c r="A34" s="1"/>
      <c r="B34" s="1"/>
      <c r="C34" s="1"/>
      <c r="D34" s="1"/>
      <c r="E34" s="1" t="s">
        <v>32</v>
      </c>
      <c r="F34" s="37">
        <v>284.68</v>
      </c>
      <c r="G34" s="37">
        <v>35.01</v>
      </c>
      <c r="H34" s="37">
        <f t="shared" ref="H34:H45" si="6">ROUND((G34-F34),5)</f>
        <v>-249.67</v>
      </c>
      <c r="J34" s="38">
        <f t="shared" ref="J34:J48" si="7">G34+I34</f>
        <v>35.01</v>
      </c>
      <c r="K34" s="20">
        <v>200</v>
      </c>
      <c r="L34" s="20">
        <f t="shared" ref="L34:L48" si="8">K34-J34</f>
        <v>164.99</v>
      </c>
    </row>
    <row r="35" spans="1:14">
      <c r="A35" s="1"/>
      <c r="B35" s="1"/>
      <c r="C35" s="1"/>
      <c r="D35" s="1"/>
      <c r="E35" s="1" t="s">
        <v>33</v>
      </c>
      <c r="F35" s="37">
        <v>2130</v>
      </c>
      <c r="G35" s="37">
        <v>850</v>
      </c>
      <c r="H35" s="37">
        <f t="shared" si="6"/>
        <v>-1280</v>
      </c>
      <c r="J35" s="38">
        <f t="shared" si="7"/>
        <v>850</v>
      </c>
      <c r="K35" s="20">
        <v>600</v>
      </c>
      <c r="L35" s="20">
        <f t="shared" si="8"/>
        <v>-250</v>
      </c>
    </row>
    <row r="36" spans="1:14">
      <c r="A36" s="1"/>
      <c r="B36" s="1"/>
      <c r="C36" s="1"/>
      <c r="D36" s="1"/>
      <c r="E36" s="1" t="s">
        <v>34</v>
      </c>
      <c r="F36" s="37">
        <v>8842.5</v>
      </c>
      <c r="G36" s="37">
        <v>3360</v>
      </c>
      <c r="H36" s="37">
        <f t="shared" si="6"/>
        <v>-5482.5</v>
      </c>
      <c r="J36" s="38">
        <f t="shared" si="7"/>
        <v>3360</v>
      </c>
      <c r="K36" s="20">
        <v>4400</v>
      </c>
      <c r="L36" s="20">
        <f t="shared" si="8"/>
        <v>1040</v>
      </c>
      <c r="M36" s="15" t="s">
        <v>99</v>
      </c>
      <c r="N36" s="15" t="s">
        <v>112</v>
      </c>
    </row>
    <row r="37" spans="1:14">
      <c r="A37" s="1"/>
      <c r="B37" s="1"/>
      <c r="C37" s="1"/>
      <c r="D37" s="1"/>
      <c r="E37" s="1" t="s">
        <v>35</v>
      </c>
      <c r="F37" s="37">
        <v>13027</v>
      </c>
      <c r="G37" s="37">
        <v>11327</v>
      </c>
      <c r="H37" s="37">
        <f t="shared" si="6"/>
        <v>-1700</v>
      </c>
      <c r="J37" s="38">
        <f t="shared" si="7"/>
        <v>11327</v>
      </c>
      <c r="K37" s="20">
        <v>11000</v>
      </c>
      <c r="L37" s="20">
        <f t="shared" si="8"/>
        <v>-327</v>
      </c>
    </row>
    <row r="38" spans="1:14">
      <c r="A38" s="1"/>
      <c r="B38" s="1"/>
      <c r="C38" s="1"/>
      <c r="D38" s="1"/>
      <c r="E38" s="1" t="s">
        <v>36</v>
      </c>
      <c r="F38" s="37">
        <v>1983.6</v>
      </c>
      <c r="G38" s="37">
        <v>1389.2</v>
      </c>
      <c r="H38" s="37">
        <f t="shared" si="6"/>
        <v>-594.4</v>
      </c>
      <c r="I38" s="43">
        <v>252.85</v>
      </c>
      <c r="J38" s="38">
        <f t="shared" si="7"/>
        <v>1642.05</v>
      </c>
      <c r="K38" s="20">
        <v>1750</v>
      </c>
      <c r="L38" s="20">
        <f t="shared" si="8"/>
        <v>107.95000000000005</v>
      </c>
      <c r="M38" s="26" t="s">
        <v>82</v>
      </c>
    </row>
    <row r="39" spans="1:14">
      <c r="A39" s="1"/>
      <c r="B39" s="1"/>
      <c r="C39" s="1"/>
      <c r="D39" s="1"/>
      <c r="E39" s="1" t="s">
        <v>37</v>
      </c>
      <c r="F39" s="37">
        <v>442.06</v>
      </c>
      <c r="G39" s="37">
        <v>776.95</v>
      </c>
      <c r="H39" s="37">
        <f t="shared" si="6"/>
        <v>334.89</v>
      </c>
      <c r="J39" s="38">
        <f t="shared" si="7"/>
        <v>776.95</v>
      </c>
      <c r="K39" s="20">
        <v>800</v>
      </c>
      <c r="L39" s="20">
        <f t="shared" si="8"/>
        <v>23.049999999999955</v>
      </c>
    </row>
    <row r="40" spans="1:14">
      <c r="A40" s="1"/>
      <c r="B40" s="1"/>
      <c r="C40" s="1"/>
      <c r="D40" s="1"/>
      <c r="E40" s="1" t="s">
        <v>38</v>
      </c>
      <c r="F40" s="37">
        <v>779.11</v>
      </c>
      <c r="G40" s="37">
        <v>876.6</v>
      </c>
      <c r="H40" s="37">
        <f t="shared" si="6"/>
        <v>97.49</v>
      </c>
      <c r="J40" s="38">
        <f t="shared" si="7"/>
        <v>876.6</v>
      </c>
      <c r="K40" s="20">
        <v>800</v>
      </c>
      <c r="L40" s="20">
        <f t="shared" si="8"/>
        <v>-76.600000000000023</v>
      </c>
    </row>
    <row r="41" spans="1:14">
      <c r="A41" s="1"/>
      <c r="B41" s="1"/>
      <c r="C41" s="1"/>
      <c r="D41" s="1"/>
      <c r="E41" s="1" t="s">
        <v>39</v>
      </c>
      <c r="F41" s="37">
        <v>0</v>
      </c>
      <c r="G41" s="37">
        <v>180</v>
      </c>
      <c r="H41" s="37">
        <f t="shared" si="6"/>
        <v>180</v>
      </c>
      <c r="J41" s="38">
        <f t="shared" si="7"/>
        <v>180</v>
      </c>
      <c r="K41" s="20">
        <v>180</v>
      </c>
      <c r="L41" s="20">
        <f t="shared" si="8"/>
        <v>0</v>
      </c>
      <c r="M41" s="15" t="s">
        <v>93</v>
      </c>
    </row>
    <row r="42" spans="1:14">
      <c r="A42" s="1"/>
      <c r="B42" s="1"/>
      <c r="C42" s="1"/>
      <c r="D42" s="1"/>
      <c r="E42" s="1" t="s">
        <v>40</v>
      </c>
      <c r="F42" s="37">
        <v>0</v>
      </c>
      <c r="G42" s="37">
        <v>70</v>
      </c>
      <c r="H42" s="37">
        <f t="shared" si="6"/>
        <v>70</v>
      </c>
      <c r="J42" s="38">
        <f t="shared" si="7"/>
        <v>70</v>
      </c>
      <c r="K42" s="20">
        <v>100</v>
      </c>
      <c r="L42" s="20">
        <f t="shared" si="8"/>
        <v>30</v>
      </c>
    </row>
    <row r="43" spans="1:14">
      <c r="A43" s="1"/>
      <c r="B43" s="1"/>
      <c r="C43" s="1"/>
      <c r="D43" s="1"/>
      <c r="E43" s="1" t="s">
        <v>41</v>
      </c>
      <c r="F43" s="37">
        <v>3540</v>
      </c>
      <c r="G43" s="37">
        <v>300</v>
      </c>
      <c r="H43" s="37">
        <f t="shared" si="6"/>
        <v>-3240</v>
      </c>
      <c r="J43" s="38">
        <f t="shared" si="7"/>
        <v>300</v>
      </c>
      <c r="K43" s="20">
        <v>300</v>
      </c>
      <c r="L43" s="20">
        <f t="shared" si="8"/>
        <v>0</v>
      </c>
    </row>
    <row r="44" spans="1:14">
      <c r="A44" s="1"/>
      <c r="B44" s="1"/>
      <c r="C44" s="1"/>
      <c r="D44" s="1"/>
      <c r="E44" s="1" t="s">
        <v>42</v>
      </c>
      <c r="F44" s="37">
        <v>0</v>
      </c>
      <c r="G44" s="37">
        <v>2940</v>
      </c>
      <c r="H44" s="37">
        <f t="shared" si="6"/>
        <v>2940</v>
      </c>
      <c r="J44" s="38">
        <f t="shared" si="7"/>
        <v>2940</v>
      </c>
      <c r="K44" s="20">
        <v>5000</v>
      </c>
      <c r="L44" s="20">
        <f t="shared" si="8"/>
        <v>2060</v>
      </c>
      <c r="M44" s="15" t="s">
        <v>94</v>
      </c>
      <c r="N44" s="15" t="s">
        <v>112</v>
      </c>
    </row>
    <row r="45" spans="1:14">
      <c r="A45" s="1"/>
      <c r="B45" s="1"/>
      <c r="C45" s="1"/>
      <c r="D45" s="1"/>
      <c r="E45" s="1" t="s">
        <v>43</v>
      </c>
      <c r="F45" s="37">
        <v>21240</v>
      </c>
      <c r="G45" s="37">
        <v>21240</v>
      </c>
      <c r="H45" s="37">
        <f t="shared" si="6"/>
        <v>0</v>
      </c>
      <c r="J45" s="38">
        <f t="shared" si="7"/>
        <v>21240</v>
      </c>
      <c r="K45" s="20">
        <v>22514</v>
      </c>
      <c r="L45" s="20">
        <f t="shared" si="8"/>
        <v>1274</v>
      </c>
      <c r="M45" s="15" t="s">
        <v>95</v>
      </c>
      <c r="N45" s="15" t="s">
        <v>100</v>
      </c>
    </row>
    <row r="46" spans="1:14">
      <c r="A46" s="1"/>
      <c r="B46" s="1"/>
      <c r="C46" s="1"/>
      <c r="D46" s="1"/>
      <c r="E46" s="1" t="s">
        <v>44</v>
      </c>
      <c r="F46" s="37">
        <v>6281.51</v>
      </c>
      <c r="G46" s="37">
        <v>3348.04</v>
      </c>
      <c r="H46" s="37">
        <f t="shared" ref="H46:H51" si="9">ROUND((G46-F46),5)</f>
        <v>-2933.47</v>
      </c>
      <c r="J46" s="38">
        <f t="shared" si="7"/>
        <v>3348.04</v>
      </c>
      <c r="K46" s="20">
        <v>4000</v>
      </c>
      <c r="L46" s="20">
        <f t="shared" si="8"/>
        <v>651.96</v>
      </c>
      <c r="M46" s="15" t="s">
        <v>117</v>
      </c>
      <c r="N46" s="15" t="s">
        <v>112</v>
      </c>
    </row>
    <row r="47" spans="1:14">
      <c r="A47" s="1"/>
      <c r="B47" s="1"/>
      <c r="C47" s="1"/>
      <c r="D47" s="1"/>
      <c r="E47" s="1" t="s">
        <v>45</v>
      </c>
      <c r="F47" s="37">
        <v>303.17</v>
      </c>
      <c r="G47" s="37">
        <v>59.8</v>
      </c>
      <c r="H47" s="37">
        <f t="shared" si="9"/>
        <v>-243.37</v>
      </c>
      <c r="J47" s="38">
        <f t="shared" si="7"/>
        <v>59.8</v>
      </c>
      <c r="K47" s="20">
        <v>70</v>
      </c>
      <c r="L47" s="20">
        <f t="shared" si="8"/>
        <v>10.200000000000003</v>
      </c>
    </row>
    <row r="48" spans="1:14" ht="12" thickBot="1">
      <c r="A48" s="1"/>
      <c r="B48" s="1"/>
      <c r="C48" s="1"/>
      <c r="D48" s="1"/>
      <c r="E48" s="1" t="s">
        <v>46</v>
      </c>
      <c r="F48" s="40">
        <v>685</v>
      </c>
      <c r="G48" s="40">
        <v>1620.07</v>
      </c>
      <c r="H48" s="40">
        <f t="shared" si="9"/>
        <v>935.07</v>
      </c>
      <c r="J48" s="38">
        <f t="shared" si="7"/>
        <v>1620.07</v>
      </c>
      <c r="K48" s="20">
        <v>1300</v>
      </c>
      <c r="L48" s="20">
        <f t="shared" si="8"/>
        <v>-320.06999999999994</v>
      </c>
    </row>
    <row r="49" spans="1:14" ht="12" thickBot="1">
      <c r="A49" s="1"/>
      <c r="B49" s="1"/>
      <c r="C49" s="1"/>
      <c r="D49" s="1" t="s">
        <v>47</v>
      </c>
      <c r="E49" s="1"/>
      <c r="F49" s="45">
        <f>ROUND(SUM(F33:F48),5)</f>
        <v>59538.63</v>
      </c>
      <c r="G49" s="45">
        <f>ROUND(SUM(G33:G48),5)</f>
        <v>48372.67</v>
      </c>
      <c r="H49" s="41">
        <f t="shared" si="9"/>
        <v>-11165.96</v>
      </c>
      <c r="I49" s="42"/>
      <c r="J49" s="45">
        <f>ROUND(SUM(J33:J48),5)</f>
        <v>48625.52</v>
      </c>
      <c r="K49" s="23">
        <f>ROUND(SUM(K33:K48),5)</f>
        <v>53014</v>
      </c>
      <c r="L49" s="23">
        <f>ROUND(SUM(L33:L48),5)</f>
        <v>4388.4799999999996</v>
      </c>
      <c r="M49" s="16"/>
      <c r="N49" s="16"/>
    </row>
    <row r="50" spans="1:14" ht="30" customHeight="1" thickBot="1">
      <c r="A50" s="1"/>
      <c r="B50" s="1"/>
      <c r="C50" s="1" t="s">
        <v>48</v>
      </c>
      <c r="D50" s="1"/>
      <c r="E50" s="1"/>
      <c r="F50" s="41">
        <f>ROUND(F11+F32+F49,5)</f>
        <v>87394.84</v>
      </c>
      <c r="G50" s="41">
        <f>ROUND(G11+G32+G49,5)</f>
        <v>74898.16</v>
      </c>
      <c r="H50" s="44">
        <f t="shared" si="9"/>
        <v>-12496.68</v>
      </c>
      <c r="J50" s="41">
        <f>ROUND(J11+J32+J49,5)</f>
        <v>75983.350000000006</v>
      </c>
      <c r="K50" s="21">
        <f>ROUND(K11+K32+K49,5)</f>
        <v>88754</v>
      </c>
      <c r="L50" s="21">
        <f>ROUND(L11+L32+L49,5)</f>
        <v>12770.65</v>
      </c>
      <c r="N50" s="16"/>
    </row>
    <row r="51" spans="1:14" ht="30" customHeight="1">
      <c r="B51" s="1" t="s">
        <v>49</v>
      </c>
      <c r="C51" s="1"/>
      <c r="D51" s="1"/>
      <c r="E51" s="1"/>
      <c r="F51" s="37">
        <f>ROUND(F2+F10-F50,5)</f>
        <v>-36.130000000000003</v>
      </c>
      <c r="G51" s="37">
        <f>ROUND(G2+G10-G50,5)</f>
        <v>16439.919999999998</v>
      </c>
      <c r="H51" s="37">
        <f t="shared" si="9"/>
        <v>16476.05</v>
      </c>
      <c r="I51" s="46"/>
      <c r="J51" s="37">
        <f>ROUND(J2+J10-J50,5)</f>
        <v>15354.73</v>
      </c>
      <c r="K51" s="22">
        <f>ROUND(K2+K10-K50,5)</f>
        <v>586</v>
      </c>
      <c r="L51" s="22">
        <f>ROUND(L2+L10-L50,5)</f>
        <v>-14768.73</v>
      </c>
      <c r="M51" s="17"/>
    </row>
    <row r="52" spans="1:14" ht="30" customHeight="1">
      <c r="B52" s="1" t="s">
        <v>50</v>
      </c>
      <c r="C52" s="1"/>
      <c r="D52" s="1"/>
      <c r="E52" s="1"/>
      <c r="F52" s="37"/>
      <c r="G52" s="37"/>
      <c r="H52" s="37"/>
    </row>
    <row r="53" spans="1:14">
      <c r="A53" s="1"/>
      <c r="B53" s="1" t="s">
        <v>51</v>
      </c>
      <c r="C53" s="1"/>
      <c r="D53" s="1"/>
      <c r="E53" s="1"/>
      <c r="F53" s="37"/>
      <c r="G53" s="37"/>
      <c r="H53" s="37"/>
    </row>
    <row r="54" spans="1:14">
      <c r="A54" s="1"/>
      <c r="B54" s="1"/>
      <c r="C54" s="1" t="s">
        <v>63</v>
      </c>
      <c r="D54" s="1"/>
      <c r="E54" s="1"/>
      <c r="F54" s="37"/>
      <c r="G54" s="37"/>
      <c r="H54" s="37">
        <f>ROUND((G54-F54),5)</f>
        <v>0</v>
      </c>
      <c r="J54" s="38">
        <f>G54+I54</f>
        <v>0</v>
      </c>
      <c r="L54" s="20">
        <f t="shared" ref="L54:L57" si="10">K54-J54</f>
        <v>0</v>
      </c>
    </row>
    <row r="55" spans="1:14">
      <c r="A55" s="1"/>
      <c r="B55" s="1"/>
      <c r="C55" s="1" t="s">
        <v>52</v>
      </c>
      <c r="D55" s="1"/>
      <c r="E55" s="1"/>
      <c r="F55" s="37">
        <v>158.47</v>
      </c>
      <c r="G55" s="37">
        <v>121.14</v>
      </c>
      <c r="H55" s="37">
        <f>ROUND((G55-F55),5)</f>
        <v>-37.33</v>
      </c>
      <c r="J55" s="38">
        <f>G55+I55</f>
        <v>121.14</v>
      </c>
      <c r="K55" s="20">
        <v>120</v>
      </c>
      <c r="L55" s="20">
        <f t="shared" si="10"/>
        <v>-1.1400000000000006</v>
      </c>
    </row>
    <row r="56" spans="1:14">
      <c r="A56" s="1"/>
      <c r="B56" s="1"/>
      <c r="C56" s="1" t="s">
        <v>64</v>
      </c>
      <c r="D56" s="1"/>
      <c r="E56" s="1"/>
      <c r="F56" s="37"/>
      <c r="G56" s="37"/>
      <c r="H56" s="37">
        <f>ROUND((G56-F56),5)</f>
        <v>0</v>
      </c>
      <c r="I56" s="43">
        <v>252.85</v>
      </c>
      <c r="J56" s="38">
        <f>G56+I56</f>
        <v>252.85</v>
      </c>
      <c r="L56" s="20">
        <f t="shared" si="10"/>
        <v>-252.85</v>
      </c>
      <c r="M56" s="26" t="s">
        <v>82</v>
      </c>
    </row>
    <row r="57" spans="1:14" ht="12" thickBot="1">
      <c r="A57" s="1"/>
      <c r="B57" s="1"/>
      <c r="C57" s="1" t="s">
        <v>53</v>
      </c>
      <c r="D57" s="1"/>
      <c r="E57" s="1"/>
      <c r="F57" s="44">
        <v>3588.87</v>
      </c>
      <c r="G57" s="44">
        <v>0</v>
      </c>
      <c r="H57" s="44">
        <f>ROUND((G57-F57),5)</f>
        <v>-3588.87</v>
      </c>
      <c r="J57" s="38">
        <f>G57+I57</f>
        <v>0</v>
      </c>
      <c r="L57" s="20">
        <f t="shared" si="10"/>
        <v>0</v>
      </c>
    </row>
    <row r="58" spans="1:14">
      <c r="A58" s="1"/>
      <c r="B58" s="1" t="s">
        <v>54</v>
      </c>
      <c r="C58" s="1"/>
      <c r="D58" s="1"/>
      <c r="E58" s="1"/>
      <c r="F58" s="37">
        <f>ROUND(SUM(F54:F57),5)</f>
        <v>3747.34</v>
      </c>
      <c r="G58" s="37">
        <f>ROUND(SUM(G54:G57),5)</f>
        <v>121.14</v>
      </c>
      <c r="H58" s="37">
        <f>ROUND((G58-F58),5)</f>
        <v>-3626.2</v>
      </c>
      <c r="I58" s="46"/>
      <c r="J58" s="45">
        <f>ROUND(SUM(J54:J57),5)</f>
        <v>373.99</v>
      </c>
      <c r="K58" s="23">
        <f>ROUND(SUM(K54:K57),5)</f>
        <v>120</v>
      </c>
      <c r="L58" s="23">
        <f>ROUND(SUM(L54:L57),5)</f>
        <v>-253.99</v>
      </c>
      <c r="M58" s="17"/>
      <c r="N58" s="17"/>
    </row>
    <row r="59" spans="1:14" ht="30" customHeight="1">
      <c r="A59" s="1"/>
      <c r="B59" s="1" t="s">
        <v>55</v>
      </c>
      <c r="C59" s="1"/>
      <c r="D59" s="1"/>
      <c r="E59" s="1"/>
      <c r="F59" s="37"/>
      <c r="G59" s="37"/>
      <c r="H59" s="37"/>
    </row>
    <row r="60" spans="1:14">
      <c r="A60" s="1"/>
      <c r="B60" s="1"/>
      <c r="C60" s="1" t="s">
        <v>56</v>
      </c>
      <c r="D60" s="1"/>
      <c r="E60" s="1"/>
      <c r="F60" s="37">
        <v>-1.23</v>
      </c>
      <c r="G60" s="37">
        <v>0</v>
      </c>
      <c r="H60" s="37">
        <f t="shared" ref="H60:H65" si="11">ROUND((G60-F60),5)</f>
        <v>1.23</v>
      </c>
      <c r="J60" s="38">
        <f>G60+I60</f>
        <v>0</v>
      </c>
      <c r="L60" s="20">
        <f t="shared" ref="L60:L62" si="12">K60-J60</f>
        <v>0</v>
      </c>
    </row>
    <row r="61" spans="1:14">
      <c r="A61" s="1"/>
      <c r="B61" s="1"/>
      <c r="C61" s="1" t="s">
        <v>65</v>
      </c>
      <c r="D61" s="1"/>
      <c r="E61" s="1"/>
      <c r="F61" s="37"/>
      <c r="G61" s="37"/>
      <c r="H61" s="40">
        <f t="shared" si="11"/>
        <v>0</v>
      </c>
      <c r="J61" s="38">
        <f>G61+I61</f>
        <v>0</v>
      </c>
      <c r="L61" s="20">
        <f t="shared" si="12"/>
        <v>0</v>
      </c>
    </row>
    <row r="62" spans="1:14" ht="12" thickBot="1">
      <c r="A62" s="1"/>
      <c r="B62" s="1"/>
      <c r="C62" s="1" t="s">
        <v>57</v>
      </c>
      <c r="D62" s="1"/>
      <c r="E62" s="1"/>
      <c r="F62" s="40">
        <v>786.43</v>
      </c>
      <c r="G62" s="40">
        <v>633.24</v>
      </c>
      <c r="H62" s="40">
        <f t="shared" si="11"/>
        <v>-153.19</v>
      </c>
      <c r="J62" s="38">
        <f>G62+I62</f>
        <v>633.24</v>
      </c>
      <c r="K62" s="20">
        <v>700</v>
      </c>
      <c r="L62" s="20">
        <f t="shared" si="12"/>
        <v>66.759999999999991</v>
      </c>
    </row>
    <row r="63" spans="1:14" ht="12" thickBot="1">
      <c r="A63" s="1"/>
      <c r="B63" s="1" t="s">
        <v>58</v>
      </c>
      <c r="C63" s="1"/>
      <c r="D63" s="1"/>
      <c r="E63" s="1"/>
      <c r="F63" s="45">
        <f>ROUND(SUM(F59:F62),5)</f>
        <v>785.2</v>
      </c>
      <c r="G63" s="45">
        <f>ROUND(SUM(G59:G62),5)</f>
        <v>633.24</v>
      </c>
      <c r="H63" s="45">
        <f t="shared" si="11"/>
        <v>-151.96</v>
      </c>
      <c r="I63" s="42"/>
      <c r="J63" s="45">
        <f>ROUND(SUM(J59:J62),5)</f>
        <v>633.24</v>
      </c>
      <c r="K63" s="23">
        <f>ROUND(SUM(K59:K62),5)</f>
        <v>700</v>
      </c>
      <c r="L63" s="23">
        <f>ROUND(SUM(L59:L62),5)</f>
        <v>66.760000000000005</v>
      </c>
      <c r="M63" s="16"/>
      <c r="N63" s="16"/>
    </row>
    <row r="64" spans="1:14" ht="30" customHeight="1" thickBot="1">
      <c r="B64" s="1" t="s">
        <v>97</v>
      </c>
      <c r="C64" s="1"/>
      <c r="D64" s="1"/>
      <c r="E64" s="1"/>
      <c r="F64" s="45">
        <f>ROUND(F52+F58-F63,5)</f>
        <v>2962.14</v>
      </c>
      <c r="G64" s="45">
        <f>ROUND(G52+G58-G63,5)</f>
        <v>-512.1</v>
      </c>
      <c r="H64" s="45">
        <f t="shared" si="11"/>
        <v>-3474.24</v>
      </c>
      <c r="J64" s="45">
        <f>ROUND(J52+J58-J63,5)</f>
        <v>-259.25</v>
      </c>
      <c r="K64" s="23">
        <f>ROUND(K52+K58-K63,5)</f>
        <v>-580</v>
      </c>
      <c r="L64" s="23">
        <f>ROUND(L52+L58-L63,5)</f>
        <v>-320.75</v>
      </c>
    </row>
    <row r="65" spans="1:14" s="2" customFormat="1" ht="30" customHeight="1" thickBot="1">
      <c r="B65" s="1" t="s">
        <v>59</v>
      </c>
      <c r="C65" s="1"/>
      <c r="D65" s="1"/>
      <c r="E65" s="1"/>
      <c r="F65" s="47">
        <f>ROUND(F51+F64,5)</f>
        <v>2926.01</v>
      </c>
      <c r="G65" s="47">
        <f>ROUND(G51+G64,5)</f>
        <v>15927.82</v>
      </c>
      <c r="H65" s="47">
        <f t="shared" si="11"/>
        <v>13001.81</v>
      </c>
      <c r="I65" s="47"/>
      <c r="J65" s="47">
        <f>ROUND(J51+J64,5)</f>
        <v>15095.48</v>
      </c>
      <c r="K65" s="24">
        <f>ROUND(K51+K64,5)</f>
        <v>6</v>
      </c>
      <c r="L65" s="24">
        <f>ROUND(L51+L64,5)</f>
        <v>-15089.48</v>
      </c>
      <c r="M65" s="10"/>
      <c r="N65" s="10"/>
    </row>
    <row r="66" spans="1:14" ht="12" thickTop="1"/>
    <row r="67" spans="1:14" ht="12" thickBot="1">
      <c r="B67" s="3" t="s">
        <v>98</v>
      </c>
      <c r="L67" s="25"/>
    </row>
    <row r="68" spans="1:14" s="2" customFormat="1" ht="15" customHeight="1">
      <c r="B68" s="1" t="s">
        <v>59</v>
      </c>
      <c r="C68" s="1"/>
      <c r="D68" s="1"/>
      <c r="E68" s="1"/>
      <c r="F68" s="48">
        <f>F65</f>
        <v>2926.01</v>
      </c>
      <c r="G68" s="48">
        <f>G65</f>
        <v>15927.82</v>
      </c>
      <c r="H68" s="48"/>
      <c r="I68" s="48"/>
      <c r="J68" s="48">
        <f>J65</f>
        <v>15095.48</v>
      </c>
      <c r="K68" s="58">
        <f>K65</f>
        <v>6</v>
      </c>
      <c r="L68" s="20"/>
      <c r="M68" s="18"/>
      <c r="N68" s="18"/>
    </row>
    <row r="69" spans="1:14">
      <c r="A69" s="11"/>
      <c r="B69" s="11" t="s">
        <v>66</v>
      </c>
      <c r="C69" s="11"/>
      <c r="D69" s="11"/>
      <c r="E69" s="11"/>
      <c r="F69" s="49">
        <f>F37</f>
        <v>13027</v>
      </c>
      <c r="G69" s="50">
        <f>G37</f>
        <v>11327</v>
      </c>
      <c r="H69" s="49"/>
      <c r="J69" s="49">
        <f t="shared" ref="J69:J78" si="13">G69+I69</f>
        <v>11327</v>
      </c>
      <c r="K69" s="20">
        <v>11000</v>
      </c>
      <c r="M69" s="12"/>
    </row>
    <row r="70" spans="1:14">
      <c r="A70" s="11"/>
      <c r="B70" s="11" t="s">
        <v>96</v>
      </c>
      <c r="C70" s="11"/>
      <c r="D70" s="11"/>
      <c r="E70" s="11"/>
      <c r="F70" s="51"/>
      <c r="G70" s="51"/>
      <c r="H70" s="49"/>
      <c r="J70" s="49">
        <f t="shared" si="13"/>
        <v>0</v>
      </c>
      <c r="M70" s="12"/>
    </row>
    <row r="71" spans="1:14">
      <c r="A71" s="11"/>
      <c r="B71" s="11" t="s">
        <v>67</v>
      </c>
      <c r="C71" s="11"/>
      <c r="D71" s="11"/>
      <c r="E71" s="11"/>
      <c r="F71" s="51">
        <v>-1010.81</v>
      </c>
      <c r="G71" s="51">
        <v>-1160.33</v>
      </c>
      <c r="H71" s="49"/>
      <c r="J71" s="49">
        <f t="shared" si="13"/>
        <v>-1160.33</v>
      </c>
      <c r="K71" s="59">
        <v>-1310</v>
      </c>
      <c r="M71" s="12"/>
    </row>
    <row r="72" spans="1:14">
      <c r="A72" s="11"/>
      <c r="B72" s="11" t="s">
        <v>68</v>
      </c>
      <c r="C72" s="11"/>
      <c r="D72" s="11"/>
      <c r="E72" s="11"/>
      <c r="F72" s="51">
        <v>-2074.1</v>
      </c>
      <c r="G72" s="51">
        <v>7775.41</v>
      </c>
      <c r="H72" s="49"/>
      <c r="J72" s="49">
        <f t="shared" si="13"/>
        <v>7775.41</v>
      </c>
      <c r="M72" s="12"/>
    </row>
    <row r="73" spans="1:14">
      <c r="A73" s="11"/>
      <c r="B73" s="11" t="s">
        <v>73</v>
      </c>
      <c r="C73" s="11"/>
      <c r="D73" s="11"/>
      <c r="E73" s="11"/>
      <c r="F73" s="49"/>
      <c r="G73" s="49"/>
      <c r="H73" s="49"/>
      <c r="I73" s="49"/>
      <c r="J73" s="49">
        <f t="shared" si="13"/>
        <v>0</v>
      </c>
      <c r="M73" s="12"/>
    </row>
    <row r="74" spans="1:14">
      <c r="A74" s="11"/>
      <c r="B74" s="11"/>
      <c r="C74" s="11" t="s">
        <v>88</v>
      </c>
      <c r="D74" s="11"/>
      <c r="E74" s="11"/>
      <c r="F74" s="49"/>
      <c r="G74" s="49"/>
      <c r="H74" s="49"/>
      <c r="I74" s="49"/>
      <c r="J74" s="49">
        <f t="shared" si="13"/>
        <v>0</v>
      </c>
      <c r="K74" s="20">
        <v>-6000</v>
      </c>
      <c r="M74" s="12" t="s">
        <v>89</v>
      </c>
      <c r="N74" s="15" t="s">
        <v>111</v>
      </c>
    </row>
    <row r="75" spans="1:14">
      <c r="A75" s="11"/>
      <c r="B75" s="11"/>
      <c r="C75" s="14" t="s">
        <v>69</v>
      </c>
      <c r="D75" s="14"/>
      <c r="E75" s="14"/>
      <c r="F75" s="50"/>
      <c r="G75" s="50"/>
      <c r="H75" s="49"/>
      <c r="I75" s="57">
        <v>-4000</v>
      </c>
      <c r="J75" s="49">
        <f t="shared" si="13"/>
        <v>-4000</v>
      </c>
      <c r="K75" s="20">
        <v>-10000</v>
      </c>
      <c r="M75" s="12" t="s">
        <v>106</v>
      </c>
      <c r="N75" s="15" t="s">
        <v>111</v>
      </c>
    </row>
    <row r="76" spans="1:14">
      <c r="A76" s="11"/>
      <c r="B76" s="11"/>
      <c r="C76" s="11" t="s">
        <v>70</v>
      </c>
      <c r="D76" s="11"/>
      <c r="E76" s="11"/>
      <c r="F76" s="49"/>
      <c r="G76" s="49"/>
      <c r="H76" s="49"/>
      <c r="I76" s="43"/>
      <c r="J76" s="49">
        <f t="shared" si="13"/>
        <v>0</v>
      </c>
      <c r="K76" s="60"/>
      <c r="M76" s="13" t="s">
        <v>71</v>
      </c>
    </row>
    <row r="77" spans="1:14">
      <c r="A77" s="11"/>
      <c r="B77" s="11"/>
      <c r="C77" s="11" t="s">
        <v>74</v>
      </c>
      <c r="D77" s="11"/>
      <c r="E77" s="11"/>
      <c r="F77" s="49">
        <v>-3225.93</v>
      </c>
      <c r="G77" s="49">
        <v>-4224.79</v>
      </c>
      <c r="H77" s="49"/>
      <c r="I77" s="57">
        <v>-1000</v>
      </c>
      <c r="J77" s="49">
        <f t="shared" si="13"/>
        <v>-5224.79</v>
      </c>
      <c r="K77" s="60">
        <v>-28000</v>
      </c>
      <c r="M77" s="13" t="s">
        <v>107</v>
      </c>
      <c r="N77" s="15" t="s">
        <v>111</v>
      </c>
    </row>
    <row r="78" spans="1:14">
      <c r="A78" s="11"/>
      <c r="B78" s="11"/>
      <c r="C78" s="11" t="s">
        <v>72</v>
      </c>
      <c r="D78" s="11"/>
      <c r="E78" s="11"/>
      <c r="F78" s="49"/>
      <c r="G78" s="49"/>
      <c r="H78" s="49"/>
      <c r="I78" s="43">
        <v>-1000</v>
      </c>
      <c r="J78" s="49">
        <f t="shared" si="13"/>
        <v>-1000</v>
      </c>
      <c r="K78" s="60">
        <v>-10000</v>
      </c>
      <c r="M78" s="13" t="s">
        <v>118</v>
      </c>
      <c r="N78" s="15" t="s">
        <v>111</v>
      </c>
    </row>
    <row r="79" spans="1:14">
      <c r="B79" s="11" t="s">
        <v>102</v>
      </c>
      <c r="C79" s="11"/>
      <c r="D79" s="11"/>
      <c r="E79" s="11"/>
      <c r="F79" s="52">
        <f>F68+SUM(F69:F78)</f>
        <v>9642.17</v>
      </c>
      <c r="G79" s="52">
        <f>G65+SUM(G69:G78)</f>
        <v>29645.11</v>
      </c>
      <c r="H79" s="52"/>
      <c r="I79" s="52"/>
      <c r="J79" s="49">
        <f>SUM(J68:J78)</f>
        <v>22812.769999999997</v>
      </c>
      <c r="K79" s="28">
        <f>SUM(K68:K78)</f>
        <v>-44304</v>
      </c>
      <c r="L79" s="28"/>
      <c r="M79" s="27"/>
    </row>
    <row r="80" spans="1:14" ht="24" customHeight="1" thickBot="1">
      <c r="B80" s="3" t="s">
        <v>104</v>
      </c>
      <c r="F80" s="53">
        <v>32868.589999999997</v>
      </c>
      <c r="G80" s="53">
        <v>42510.76</v>
      </c>
      <c r="H80" s="54"/>
      <c r="I80" s="54"/>
      <c r="J80" s="53">
        <v>42510.76</v>
      </c>
      <c r="K80" s="25">
        <v>65324</v>
      </c>
      <c r="L80" s="25"/>
      <c r="M80" s="29"/>
    </row>
    <row r="81" spans="1:14" ht="15" customHeight="1" thickBot="1">
      <c r="B81" s="3" t="s">
        <v>103</v>
      </c>
      <c r="C81" s="11"/>
      <c r="D81" s="11"/>
      <c r="E81" s="11"/>
      <c r="F81" s="55">
        <f>F79+F80</f>
        <v>42510.759999999995</v>
      </c>
      <c r="G81" s="55">
        <f>G79+G80</f>
        <v>72155.87</v>
      </c>
      <c r="H81" s="56"/>
      <c r="I81" s="56"/>
      <c r="J81" s="55">
        <f>J79+J80</f>
        <v>65323.53</v>
      </c>
      <c r="K81" s="61">
        <f>K79+K80</f>
        <v>21020</v>
      </c>
      <c r="L81" s="30"/>
      <c r="M81" s="31"/>
      <c r="N81" s="31"/>
    </row>
    <row r="82" spans="1:14" ht="12" thickTop="1"/>
    <row r="83" spans="1:14">
      <c r="A83" s="3" t="s">
        <v>113</v>
      </c>
    </row>
    <row r="84" spans="1:14">
      <c r="A84" s="3" t="s">
        <v>114</v>
      </c>
    </row>
    <row r="85" spans="1:14">
      <c r="A85" s="3" t="s">
        <v>115</v>
      </c>
    </row>
  </sheetData>
  <printOptions horizontalCentered="1" gridLines="1"/>
  <pageMargins left="0.25" right="0.25" top="0.8" bottom="0.35" header="0.25" footer="0.25"/>
  <pageSetup scale="80" fitToHeight="2" orientation="landscape" r:id="rId1"/>
  <headerFooter>
    <oddHeader>&amp;C&amp;"-,Bold"Rim Trail Domestic Water Improvement District
Budget Worksheet
July 1 2014 to June 30 2015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DalbirSidhu</dc:creator>
  <cp:lastModifiedBy>Harry</cp:lastModifiedBy>
  <cp:lastPrinted>2014-06-15T00:47:43Z</cp:lastPrinted>
  <dcterms:created xsi:type="dcterms:W3CDTF">2014-05-25T20:49:50Z</dcterms:created>
  <dcterms:modified xsi:type="dcterms:W3CDTF">2014-07-03T04:41:46Z</dcterms:modified>
</cp:coreProperties>
</file>